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ALW-D Daten\Akt Verband Swissolar neu\Projekte aktuell\2025 SSOE\Formulare\"/>
    </mc:Choice>
  </mc:AlternateContent>
  <xr:revisionPtr revIDLastSave="0" documentId="13_ncr:1_{7E17280A-A577-4709-9232-C01A2FF8C582}" xr6:coauthVersionLast="47" xr6:coauthVersionMax="47" xr10:uidLastSave="{00000000-0000-0000-0000-000000000000}"/>
  <bookViews>
    <workbookView xWindow="-120" yWindow="-120" windowWidth="29040" windowHeight="15720" xr2:uid="{00000000-000D-0000-FFFF-FFFF00000000}"/>
  </bookViews>
  <sheets>
    <sheet name="Total" sheetId="9" r:id="rId1"/>
    <sheet name="Input" sheetId="1" r:id="rId2"/>
    <sheet name="Sprachen" sheetId="10" state="hidden" r:id="rId3"/>
    <sheet name="Ref-Tab" sheetId="8" state="hidden" r:id="rId4"/>
    <sheet name="Ref-Daten" sheetId="3" state="hidden" r:id="rId5"/>
    <sheet name="Ref-Modelle" sheetId="2" state="hidden" r:id="rId6"/>
    <sheet name="Export" sheetId="13" state="hidden" r:id="rId7"/>
  </sheets>
  <definedNames>
    <definedName name="_xlnm._FilterDatabase" localSheetId="4" hidden="1">'Ref-Daten'!$A$1:$G$27</definedName>
    <definedName name="Datum_Eingang">'Ref-Tab'!$B$8</definedName>
    <definedName name="_xlnm.Print_Area" localSheetId="6">Export!$A$1:$M$127</definedName>
    <definedName name="Export1" localSheetId="6">Export!$D$5:$D$55</definedName>
    <definedName name="Export1b" localSheetId="6">Export!$C$5:$D$55</definedName>
    <definedName name="Export1c" localSheetId="6">Export!$B$5:$D$55</definedName>
    <definedName name="Export2" localSheetId="6">Export!$O$136:$DS$151</definedName>
    <definedName name="Ref_Jahr">'Ref-Tab'!$B$7</definedName>
    <definedName name="Ref_KTypen">Sprachen!$A$52:$C$54</definedName>
    <definedName name="Ref_Ort">'Ref-Tab'!$D$2:$D$9</definedName>
    <definedName name="Ref_Ort_FR">'Ref-Tab'!$D$12:$D$19</definedName>
    <definedName name="Ref_Ort_IT">'Ref-Tab'!$D$22:$D$29</definedName>
    <definedName name="Sprache">Total!$H$1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4" i="10" l="1"/>
  <c r="B64" i="10"/>
  <c r="L317" i="3" l="1"/>
  <c r="L316" i="3"/>
  <c r="K316" i="3"/>
  <c r="L315" i="3"/>
  <c r="K315" i="3"/>
  <c r="DS151" i="13" l="1"/>
  <c r="DS150" i="13"/>
  <c r="DS149" i="13"/>
  <c r="DS148" i="13"/>
  <c r="DS147" i="13"/>
  <c r="DS146" i="13"/>
  <c r="DS145" i="13"/>
  <c r="DS144" i="13"/>
  <c r="AM144" i="13"/>
  <c r="AL144" i="13"/>
  <c r="AK144" i="13"/>
  <c r="AI144" i="13"/>
  <c r="AG144" i="13"/>
  <c r="AF144" i="13"/>
  <c r="AE144" i="13"/>
  <c r="AC144" i="13"/>
  <c r="DS143" i="13"/>
  <c r="DS142" i="13"/>
  <c r="DS141" i="13"/>
  <c r="DS140" i="13"/>
  <c r="AM140" i="13"/>
  <c r="AL140" i="13"/>
  <c r="AK140" i="13"/>
  <c r="AI140" i="13"/>
  <c r="AG140" i="13"/>
  <c r="AF140" i="13"/>
  <c r="AE140" i="13"/>
  <c r="AC140" i="13"/>
  <c r="DS139" i="13"/>
  <c r="DS138" i="13"/>
  <c r="DS137" i="13"/>
  <c r="DS136" i="13"/>
  <c r="AM136" i="13"/>
  <c r="AL136" i="13"/>
  <c r="AK136" i="13"/>
  <c r="AI136" i="13"/>
  <c r="AG136" i="13"/>
  <c r="AF136" i="13"/>
  <c r="AE136" i="13"/>
  <c r="AC136" i="13"/>
  <c r="BQ130" i="13"/>
  <c r="BM130" i="13"/>
  <c r="BI130" i="13"/>
  <c r="BE130" i="13"/>
  <c r="BA130" i="13"/>
  <c r="AW130" i="13"/>
  <c r="AS130" i="13"/>
  <c r="CC130" i="13" s="1"/>
  <c r="AO130" i="13"/>
  <c r="D55" i="13"/>
  <c r="C35" i="13"/>
  <c r="D35" i="13" s="1"/>
  <c r="C34" i="13"/>
  <c r="D34" i="13" s="1"/>
  <c r="C33" i="13"/>
  <c r="D33" i="13" s="1"/>
  <c r="C31" i="13"/>
  <c r="D31" i="13" s="1"/>
  <c r="C29" i="13"/>
  <c r="D29" i="13" s="1"/>
  <c r="C28" i="13"/>
  <c r="D28" i="13" s="1"/>
  <c r="C27" i="13"/>
  <c r="D27" i="13" s="1"/>
  <c r="C15" i="13"/>
  <c r="D15" i="13" s="1"/>
  <c r="C14" i="13"/>
  <c r="D14" i="13" s="1"/>
  <c r="C13" i="13"/>
  <c r="D13" i="13" s="1"/>
  <c r="C12" i="13"/>
  <c r="D12" i="13" s="1"/>
  <c r="Q137" i="13" s="1"/>
  <c r="C11" i="13"/>
  <c r="D11" i="13" s="1"/>
  <c r="C10" i="13"/>
  <c r="D10" i="13" s="1"/>
  <c r="Z151" i="13"/>
  <c r="Z150" i="13"/>
  <c r="Z149" i="13"/>
  <c r="Z148" i="13"/>
  <c r="Z147" i="13"/>
  <c r="Z146" i="13"/>
  <c r="Z145" i="13"/>
  <c r="Z144" i="13"/>
  <c r="Z143" i="13"/>
  <c r="Z142" i="13"/>
  <c r="Z141" i="13"/>
  <c r="Z140" i="13"/>
  <c r="Z139" i="13"/>
  <c r="Z138" i="13"/>
  <c r="Z137" i="13"/>
  <c r="Z136" i="13"/>
  <c r="C25" i="13"/>
  <c r="D25" i="13" s="1"/>
  <c r="X136" i="13" s="1"/>
  <c r="D21" i="13"/>
  <c r="V148" i="13" s="1"/>
  <c r="D20" i="13"/>
  <c r="D19" i="13"/>
  <c r="T136" i="13" s="1"/>
  <c r="D18" i="13"/>
  <c r="D17" i="13"/>
  <c r="D16" i="13"/>
  <c r="C9" i="13"/>
  <c r="D9" i="13" s="1"/>
  <c r="C7" i="13" a="1"/>
  <c r="C7" i="13" s="1"/>
  <c r="D6" i="13"/>
  <c r="AI148" i="13" l="1"/>
  <c r="AG148" i="13"/>
  <c r="AL148" i="13"/>
  <c r="AM148" i="13"/>
  <c r="V144" i="13"/>
  <c r="AE148" i="13"/>
  <c r="AN140" i="13"/>
  <c r="AN144" i="13"/>
  <c r="V140" i="13"/>
  <c r="AK148" i="13"/>
  <c r="AH140" i="13"/>
  <c r="AJ140" i="13" s="1"/>
  <c r="AH136" i="13"/>
  <c r="AJ136" i="13" s="1"/>
  <c r="U148" i="13"/>
  <c r="U144" i="13"/>
  <c r="U136" i="13"/>
  <c r="U140" i="13"/>
  <c r="CS130" i="13"/>
  <c r="P148" i="13"/>
  <c r="P147" i="13"/>
  <c r="P151" i="13"/>
  <c r="P150" i="13"/>
  <c r="P149" i="13"/>
  <c r="P146" i="13"/>
  <c r="P144" i="13"/>
  <c r="P145" i="13"/>
  <c r="P143" i="13"/>
  <c r="P139" i="13"/>
  <c r="P137" i="13"/>
  <c r="P141" i="13"/>
  <c r="P142" i="13"/>
  <c r="X151" i="13"/>
  <c r="X150" i="13"/>
  <c r="X149" i="13"/>
  <c r="X148" i="13"/>
  <c r="X146" i="13"/>
  <c r="X145" i="13"/>
  <c r="X143" i="13"/>
  <c r="X144" i="13"/>
  <c r="X147" i="13"/>
  <c r="X141" i="13"/>
  <c r="X139" i="13"/>
  <c r="X142" i="13"/>
  <c r="X140" i="13"/>
  <c r="X137" i="13"/>
  <c r="X138" i="13"/>
  <c r="P138" i="13"/>
  <c r="P140" i="13"/>
  <c r="D7" i="13"/>
  <c r="C5" i="13"/>
  <c r="D5" i="13" s="1"/>
  <c r="Q147" i="13"/>
  <c r="Q151" i="13"/>
  <c r="Q150" i="13"/>
  <c r="Q149" i="13"/>
  <c r="Q146" i="13"/>
  <c r="Q144" i="13"/>
  <c r="Q148" i="13"/>
  <c r="Q145" i="13"/>
  <c r="Q142" i="13"/>
  <c r="Q143" i="13"/>
  <c r="Q141" i="13"/>
  <c r="Q138" i="13"/>
  <c r="Q140" i="13"/>
  <c r="Q136" i="13"/>
  <c r="Q139" i="13"/>
  <c r="P136" i="13"/>
  <c r="AC137" i="13"/>
  <c r="CG130" i="13"/>
  <c r="R148" i="13"/>
  <c r="R144" i="13"/>
  <c r="CW130" i="13"/>
  <c r="AC141" i="13"/>
  <c r="S148" i="13"/>
  <c r="S144" i="13"/>
  <c r="S140" i="13"/>
  <c r="CK130" i="13"/>
  <c r="DA130" i="13"/>
  <c r="R136" i="13"/>
  <c r="V136" i="13"/>
  <c r="AF148" i="13"/>
  <c r="AN136" i="13"/>
  <c r="R140" i="13"/>
  <c r="W148" i="13"/>
  <c r="W144" i="13"/>
  <c r="W140" i="13"/>
  <c r="T148" i="13"/>
  <c r="T144" i="13"/>
  <c r="BY130" i="13"/>
  <c r="CO130" i="13"/>
  <c r="S136" i="13"/>
  <c r="W136" i="13"/>
  <c r="T140" i="13"/>
  <c r="AH144" i="13"/>
  <c r="AJ144" i="13" s="1"/>
  <c r="AC145" i="13"/>
  <c r="AN148" i="13" l="1"/>
  <c r="AC138" i="13"/>
  <c r="AC142" i="13"/>
  <c r="AJ148" i="13"/>
  <c r="AH148" i="13"/>
  <c r="O148" i="13"/>
  <c r="O147" i="13"/>
  <c r="O151" i="13"/>
  <c r="O150" i="13"/>
  <c r="O149" i="13"/>
  <c r="O144" i="13"/>
  <c r="O142" i="13"/>
  <c r="O140" i="13"/>
  <c r="O141" i="13"/>
  <c r="O138" i="13"/>
  <c r="O136" i="13"/>
  <c r="O146" i="13"/>
  <c r="O137" i="13"/>
  <c r="O145" i="13"/>
  <c r="O143" i="13"/>
  <c r="O139" i="13"/>
  <c r="AC146" i="13"/>
  <c r="Y147" i="13"/>
  <c r="Y150" i="13"/>
  <c r="Y144" i="13"/>
  <c r="Y149" i="13"/>
  <c r="Y146" i="13"/>
  <c r="Y151" i="13"/>
  <c r="Y148" i="13"/>
  <c r="Y142" i="13"/>
  <c r="Y140" i="13"/>
  <c r="Y143" i="13"/>
  <c r="Y138" i="13"/>
  <c r="Y137" i="13"/>
  <c r="Y136" i="13"/>
  <c r="Y145" i="13"/>
  <c r="Y141" i="13"/>
  <c r="Y139" i="13"/>
  <c r="AC147" i="13" l="1"/>
  <c r="AC139" i="13"/>
  <c r="AC143" i="13"/>
  <c r="A55" i="1" l="1"/>
  <c r="A56" i="1" s="1"/>
  <c r="A57" i="1" s="1"/>
  <c r="B56" i="1"/>
  <c r="B57" i="1"/>
  <c r="B55" i="1"/>
  <c r="A105" i="10"/>
  <c r="A106" i="10"/>
  <c r="A107" i="10"/>
  <c r="A108" i="10"/>
  <c r="A109" i="10"/>
  <c r="A104" i="10"/>
  <c r="C66" i="10"/>
  <c r="B66" i="10"/>
  <c r="C62" i="10"/>
  <c r="B62" i="10"/>
  <c r="L12" i="9" l="1"/>
  <c r="L7" i="9"/>
  <c r="L2" i="9"/>
  <c r="L1" i="9"/>
  <c r="A66" i="10" l="1"/>
  <c r="A1" i="1" s="1"/>
  <c r="D41" i="9" l="1"/>
  <c r="D40" i="9"/>
  <c r="D39" i="9"/>
  <c r="B41" i="9"/>
  <c r="B40" i="9"/>
  <c r="B39" i="9"/>
  <c r="B57" i="9"/>
  <c r="B56" i="9"/>
  <c r="B55" i="9"/>
  <c r="B54" i="9"/>
  <c r="B53" i="9"/>
  <c r="V4" i="1" a="1"/>
  <c r="V4" i="1" s="1"/>
  <c r="V5" i="1" a="1"/>
  <c r="V5" i="1" s="1"/>
  <c r="V6" i="1" a="1"/>
  <c r="V6" i="1" s="1"/>
  <c r="V7" i="1" a="1"/>
  <c r="V7" i="1" s="1"/>
  <c r="V8" i="1" a="1"/>
  <c r="V8" i="1" s="1"/>
  <c r="V9" i="1" a="1"/>
  <c r="V9" i="1" s="1"/>
  <c r="V10" i="1" a="1"/>
  <c r="V10" i="1" s="1"/>
  <c r="V11" i="1" a="1"/>
  <c r="V11" i="1" s="1"/>
  <c r="V12" i="1" a="1"/>
  <c r="V12" i="1" s="1"/>
  <c r="V13" i="1" a="1"/>
  <c r="V13" i="1" s="1"/>
  <c r="V14" i="1" a="1"/>
  <c r="V14" i="1" s="1"/>
  <c r="V15" i="1" a="1"/>
  <c r="V15" i="1" s="1"/>
  <c r="V16" i="1" a="1"/>
  <c r="V16" i="1" s="1"/>
  <c r="V17" i="1" a="1"/>
  <c r="V17" i="1" s="1"/>
  <c r="V18" i="1" a="1"/>
  <c r="V18" i="1" s="1"/>
  <c r="V19" i="1" a="1"/>
  <c r="V19" i="1" s="1"/>
  <c r="V20" i="1" a="1"/>
  <c r="V20" i="1" s="1"/>
  <c r="V21" i="1" a="1"/>
  <c r="V21" i="1" s="1"/>
  <c r="V22" i="1" a="1"/>
  <c r="V22" i="1" s="1"/>
  <c r="V23" i="1" a="1"/>
  <c r="V23" i="1" s="1"/>
  <c r="V24" i="1" a="1"/>
  <c r="V24" i="1" s="1"/>
  <c r="V25" i="1" a="1"/>
  <c r="V25" i="1" s="1"/>
  <c r="V26" i="1" a="1"/>
  <c r="V26" i="1" s="1"/>
  <c r="V27" i="1" a="1"/>
  <c r="V27" i="1" s="1"/>
  <c r="V28" i="1" a="1"/>
  <c r="V28" i="1" s="1"/>
  <c r="V29" i="1" a="1"/>
  <c r="V29" i="1" s="1"/>
  <c r="V30" i="1" a="1"/>
  <c r="V30" i="1" s="1"/>
  <c r="V31" i="1" a="1"/>
  <c r="V31" i="1" s="1"/>
  <c r="V32" i="1" a="1"/>
  <c r="V32" i="1" s="1"/>
  <c r="V33" i="1" a="1"/>
  <c r="V33" i="1" s="1"/>
  <c r="V34" i="1" a="1"/>
  <c r="V34" i="1" s="1"/>
  <c r="V35" i="1" a="1"/>
  <c r="V35" i="1" s="1"/>
  <c r="V36" i="1" a="1"/>
  <c r="V36" i="1" s="1"/>
  <c r="V37" i="1" a="1"/>
  <c r="V37" i="1" s="1"/>
  <c r="V38" i="1" a="1"/>
  <c r="V38" i="1" s="1"/>
  <c r="V39" i="1" a="1"/>
  <c r="V39" i="1" s="1"/>
  <c r="V40" i="1" a="1"/>
  <c r="V40" i="1" s="1"/>
  <c r="V41" i="1" a="1"/>
  <c r="V41" i="1" s="1"/>
  <c r="V42" i="1" a="1"/>
  <c r="V42" i="1" s="1"/>
  <c r="V43" i="1" a="1"/>
  <c r="V43" i="1" s="1"/>
  <c r="V44" i="1" a="1"/>
  <c r="V44" i="1" s="1"/>
  <c r="V45" i="1" a="1"/>
  <c r="V45" i="1" s="1"/>
  <c r="V46" i="1" a="1"/>
  <c r="V46" i="1" s="1"/>
  <c r="V47" i="1" a="1"/>
  <c r="V47" i="1" s="1"/>
  <c r="V48" i="1" a="1"/>
  <c r="V48" i="1" s="1"/>
  <c r="V49" i="1" a="1"/>
  <c r="V49" i="1" s="1"/>
  <c r="V50" i="1" a="1"/>
  <c r="V50" i="1" s="1"/>
  <c r="V51" i="1" a="1"/>
  <c r="V51" i="1" s="1"/>
  <c r="V52" i="1" a="1"/>
  <c r="V52" i="1" s="1"/>
  <c r="V53" i="1" a="1"/>
  <c r="V53" i="1" s="1"/>
  <c r="V3" i="1" a="1"/>
  <c r="V3" i="1" s="1"/>
  <c r="AW147" i="13" l="1"/>
  <c r="AW143" i="13"/>
  <c r="AW139" i="13"/>
  <c r="AW137" i="13"/>
  <c r="DM136" i="13"/>
  <c r="DM140" i="13"/>
  <c r="K49" i="13" s="1"/>
  <c r="DL136" i="13"/>
  <c r="DK136" i="13"/>
  <c r="DM144" i="13"/>
  <c r="L49" i="13" s="1"/>
  <c r="DJ136" i="13"/>
  <c r="DL144" i="13"/>
  <c r="L48" i="13" s="1"/>
  <c r="DJ140" i="13"/>
  <c r="K46" i="13" s="1"/>
  <c r="DJ144" i="13"/>
  <c r="L46" i="13" s="1"/>
  <c r="DI136" i="13"/>
  <c r="DL140" i="13"/>
  <c r="K48" i="13" s="1"/>
  <c r="DI140" i="13"/>
  <c r="DK140" i="13"/>
  <c r="K47" i="13" s="1"/>
  <c r="DK144" i="13"/>
  <c r="L47" i="13" s="1"/>
  <c r="DI144" i="13"/>
  <c r="R2" i="1"/>
  <c r="K2" i="1"/>
  <c r="I2" i="1"/>
  <c r="G2" i="1"/>
  <c r="E2" i="1"/>
  <c r="K45" i="13" l="1"/>
  <c r="DN140" i="13"/>
  <c r="L45" i="13"/>
  <c r="DN144" i="13"/>
  <c r="DL148" i="13"/>
  <c r="J48" i="13"/>
  <c r="I48" i="13" s="1"/>
  <c r="DI148" i="13"/>
  <c r="DN136" i="13"/>
  <c r="J45" i="13"/>
  <c r="J46" i="13"/>
  <c r="I46" i="13" s="1"/>
  <c r="DJ148" i="13"/>
  <c r="DK148" i="13"/>
  <c r="J47" i="13"/>
  <c r="I47" i="13" s="1"/>
  <c r="DM148" i="13"/>
  <c r="J49" i="13"/>
  <c r="I49" i="13" s="1"/>
  <c r="Q1" i="1"/>
  <c r="Q2" i="1"/>
  <c r="J2" i="1"/>
  <c r="H2" i="1"/>
  <c r="F2" i="1"/>
  <c r="D54" i="1"/>
  <c r="R54" i="1"/>
  <c r="D41" i="13" s="1"/>
  <c r="Q54" i="1"/>
  <c r="D42" i="13" s="1"/>
  <c r="P54" i="1"/>
  <c r="D49" i="13" s="1"/>
  <c r="O54" i="1"/>
  <c r="D48" i="13" s="1"/>
  <c r="N54" i="1"/>
  <c r="D47" i="13" s="1"/>
  <c r="M54" i="1"/>
  <c r="D46" i="13" s="1"/>
  <c r="L54" i="1"/>
  <c r="D45" i="13" s="1"/>
  <c r="I54" i="1"/>
  <c r="H54" i="1"/>
  <c r="G54" i="1"/>
  <c r="F54" i="1"/>
  <c r="E54" i="1"/>
  <c r="H48" i="13" l="1"/>
  <c r="H47" i="13"/>
  <c r="H49" i="13"/>
  <c r="H46" i="13"/>
  <c r="DN148" i="13"/>
  <c r="I45" i="13"/>
  <c r="H45" i="13" s="1"/>
  <c r="D32" i="8"/>
  <c r="D23" i="8"/>
  <c r="D24" i="8"/>
  <c r="D25" i="8"/>
  <c r="D26" i="8"/>
  <c r="D27" i="8"/>
  <c r="D28" i="8"/>
  <c r="D29" i="8"/>
  <c r="D22" i="8"/>
  <c r="D13" i="8"/>
  <c r="D14" i="8"/>
  <c r="D15" i="8"/>
  <c r="D16" i="8"/>
  <c r="D17" i="8"/>
  <c r="D18" i="8"/>
  <c r="D19" i="8"/>
  <c r="D12" i="8"/>
  <c r="D9" i="8"/>
  <c r="D8" i="8"/>
  <c r="D7" i="8"/>
  <c r="D6" i="8"/>
  <c r="D5" i="8"/>
  <c r="D4" i="8"/>
  <c r="D3" i="8"/>
  <c r="D2" i="8"/>
  <c r="AC2" i="1"/>
  <c r="AD2" i="1"/>
  <c r="C2" i="1"/>
  <c r="AB2" i="1"/>
  <c r="AA2" i="1"/>
  <c r="Z2" i="1"/>
  <c r="Y2" i="1"/>
  <c r="X2" i="1"/>
  <c r="W2" i="1"/>
  <c r="U2" i="1"/>
  <c r="T2" i="1"/>
  <c r="P2" i="1"/>
  <c r="O2" i="1"/>
  <c r="N2" i="1"/>
  <c r="M2" i="1"/>
  <c r="L2" i="1"/>
  <c r="D2" i="1"/>
  <c r="B2" i="1"/>
  <c r="A2" i="1"/>
  <c r="AD1" i="1"/>
  <c r="Z1" i="1"/>
  <c r="W1" i="1"/>
  <c r="V1" i="1"/>
  <c r="U1" i="1"/>
  <c r="T1" i="1"/>
  <c r="S1" i="1"/>
  <c r="L1" i="1"/>
  <c r="J1" i="1"/>
  <c r="H1" i="1"/>
  <c r="F1" i="1"/>
  <c r="D1" i="1"/>
  <c r="BC136" i="13" l="1"/>
  <c r="AY140" i="13"/>
  <c r="BK136" i="13"/>
  <c r="BK140" i="13"/>
  <c r="BK144" i="13"/>
  <c r="CC144" i="13"/>
  <c r="CC136" i="13"/>
  <c r="BO136" i="13"/>
  <c r="BO140" i="13"/>
  <c r="BO144" i="13"/>
  <c r="BS136" i="13"/>
  <c r="BG136" i="13"/>
  <c r="AQ140" i="13"/>
  <c r="CD140" i="13"/>
  <c r="BC144" i="13"/>
  <c r="CD136" i="13"/>
  <c r="AX137" i="13"/>
  <c r="AS137" i="13"/>
  <c r="BG140" i="13"/>
  <c r="AQ144" i="13"/>
  <c r="BC140" i="13"/>
  <c r="AT137" i="13"/>
  <c r="AY144" i="13"/>
  <c r="BS144" i="13"/>
  <c r="AU144" i="13"/>
  <c r="BG144" i="13"/>
  <c r="CD144" i="13"/>
  <c r="CC140" i="13"/>
  <c r="BB137" i="13"/>
  <c r="BP137" i="13"/>
  <c r="BN137" i="13"/>
  <c r="BS140" i="13"/>
  <c r="AR141" i="13"/>
  <c r="BT145" i="13"/>
  <c r="BR137" i="13"/>
  <c r="AV145" i="13"/>
  <c r="AW145" i="13"/>
  <c r="BA145" i="13"/>
  <c r="CT140" i="13"/>
  <c r="BY144" i="13"/>
  <c r="BZ136" i="13"/>
  <c r="BJ141" i="13"/>
  <c r="CX144" i="13"/>
  <c r="BH137" i="13"/>
  <c r="BI137" i="13"/>
  <c r="BR145" i="13"/>
  <c r="BB141" i="13"/>
  <c r="DB144" i="13"/>
  <c r="DA140" i="13"/>
  <c r="CG136" i="13"/>
  <c r="BF137" i="13"/>
  <c r="AO137" i="13"/>
  <c r="CO136" i="13"/>
  <c r="CL144" i="13"/>
  <c r="CK140" i="13"/>
  <c r="BF141" i="13"/>
  <c r="BA137" i="13"/>
  <c r="AZ145" i="13"/>
  <c r="BD137" i="13"/>
  <c r="BP141" i="13"/>
  <c r="BM141" i="13"/>
  <c r="DB140" i="13"/>
  <c r="CH144" i="13"/>
  <c r="CO144" i="13"/>
  <c r="CL140" i="13"/>
  <c r="AS145" i="13"/>
  <c r="BT137" i="13"/>
  <c r="BH145" i="13"/>
  <c r="BM145" i="13"/>
  <c r="CT136" i="13"/>
  <c r="BE141" i="13"/>
  <c r="BE145" i="13"/>
  <c r="BR141" i="13"/>
  <c r="BI141" i="13"/>
  <c r="CG140" i="13"/>
  <c r="BJ137" i="13"/>
  <c r="CP136" i="13"/>
  <c r="AO145" i="13"/>
  <c r="BD145" i="13"/>
  <c r="BA141" i="13"/>
  <c r="AP141" i="13"/>
  <c r="AX145" i="13"/>
  <c r="BQ145" i="13"/>
  <c r="BJ145" i="13"/>
  <c r="CS136" i="13"/>
  <c r="BY140" i="13"/>
  <c r="BZ144" i="13"/>
  <c r="CW144" i="13"/>
  <c r="CX140" i="13"/>
  <c r="BN145" i="13"/>
  <c r="BL145" i="13"/>
  <c r="AZ141" i="13"/>
  <c r="BB145" i="13"/>
  <c r="DA144" i="13"/>
  <c r="DA136" i="13"/>
  <c r="CH136" i="13"/>
  <c r="BL137" i="13"/>
  <c r="BE137" i="13"/>
  <c r="CP144" i="13"/>
  <c r="CK144" i="13"/>
  <c r="CL136" i="13"/>
  <c r="BQ141" i="13"/>
  <c r="AW141" i="13"/>
  <c r="BD141" i="13"/>
  <c r="AR145" i="13"/>
  <c r="BP145" i="13"/>
  <c r="BM137" i="13"/>
  <c r="CT144" i="13"/>
  <c r="CS140" i="13"/>
  <c r="BY136" i="13"/>
  <c r="AO141" i="13"/>
  <c r="CW140" i="13"/>
  <c r="CX136" i="13"/>
  <c r="AT145" i="13"/>
  <c r="BL141" i="13"/>
  <c r="CG144" i="13"/>
  <c r="AP137" i="13"/>
  <c r="CP140" i="13"/>
  <c r="BH141" i="13"/>
  <c r="AS141" i="13"/>
  <c r="AX141" i="13"/>
  <c r="BF145" i="13"/>
  <c r="AP145" i="13"/>
  <c r="CS144" i="13"/>
  <c r="BZ140" i="13"/>
  <c r="CW136" i="13"/>
  <c r="BQ137" i="13"/>
  <c r="BN141" i="13"/>
  <c r="DB136" i="13"/>
  <c r="CH140" i="13"/>
  <c r="CO140" i="13"/>
  <c r="CK136" i="13"/>
  <c r="AT141" i="13"/>
  <c r="BT141" i="13"/>
  <c r="BI145" i="13"/>
  <c r="BA142" i="13"/>
  <c r="BF142" i="13"/>
  <c r="BP142" i="13"/>
  <c r="AP142" i="13"/>
  <c r="BT142" i="13"/>
  <c r="BL142" i="13"/>
  <c r="AR146" i="13"/>
  <c r="AS146" i="13"/>
  <c r="BF146" i="13"/>
  <c r="AT146" i="13"/>
  <c r="AV146" i="13"/>
  <c r="AP146" i="13"/>
  <c r="AO138" i="13"/>
  <c r="AX138" i="13"/>
  <c r="BM138" i="13"/>
  <c r="BD138" i="13"/>
  <c r="BN138" i="13"/>
  <c r="BR138" i="13"/>
  <c r="BQ142" i="13"/>
  <c r="AZ142" i="13"/>
  <c r="BE142" i="13"/>
  <c r="BH146" i="13"/>
  <c r="BJ146" i="13"/>
  <c r="BN146" i="13"/>
  <c r="BE138" i="13"/>
  <c r="AZ138" i="13"/>
  <c r="AS142" i="13"/>
  <c r="BN142" i="13"/>
  <c r="AR142" i="13"/>
  <c r="BQ146" i="13"/>
  <c r="BT146" i="13"/>
  <c r="AX146" i="13"/>
  <c r="AS138" i="13"/>
  <c r="BB138" i="13"/>
  <c r="BM142" i="13"/>
  <c r="BB142" i="13"/>
  <c r="AV142" i="13"/>
  <c r="BD142" i="13"/>
  <c r="AW142" i="13"/>
  <c r="AT142" i="13"/>
  <c r="BM146" i="13"/>
  <c r="BL146" i="13"/>
  <c r="BD146" i="13"/>
  <c r="BP146" i="13"/>
  <c r="BI146" i="13"/>
  <c r="BR146" i="13"/>
  <c r="BT138" i="13"/>
  <c r="BL138" i="13"/>
  <c r="BQ138" i="13"/>
  <c r="AW138" i="13"/>
  <c r="BF138" i="13"/>
  <c r="BI142" i="13"/>
  <c r="BJ142" i="13"/>
  <c r="BR142" i="13"/>
  <c r="BA146" i="13"/>
  <c r="AZ146" i="13"/>
  <c r="AW146" i="13"/>
  <c r="BI138" i="13"/>
  <c r="AP138" i="13"/>
  <c r="AT138" i="13"/>
  <c r="AX142" i="13"/>
  <c r="AO142" i="13"/>
  <c r="BH142" i="13"/>
  <c r="BB146" i="13"/>
  <c r="AO146" i="13"/>
  <c r="BE146" i="13"/>
  <c r="BJ138" i="13"/>
  <c r="BA138" i="13"/>
  <c r="BH138" i="13"/>
  <c r="BP138" i="13"/>
  <c r="BB143" i="13"/>
  <c r="BI143" i="13"/>
  <c r="BR143" i="13"/>
  <c r="BJ143" i="13"/>
  <c r="BF143" i="13"/>
  <c r="AO143" i="13"/>
  <c r="BL147" i="13"/>
  <c r="BP147" i="13"/>
  <c r="BB147" i="13"/>
  <c r="BT147" i="13"/>
  <c r="BN147" i="13"/>
  <c r="BH147" i="13"/>
  <c r="BR139" i="13"/>
  <c r="BL139" i="13"/>
  <c r="BP139" i="13"/>
  <c r="BD139" i="13"/>
  <c r="BN139" i="13"/>
  <c r="BT139" i="13"/>
  <c r="BN143" i="13"/>
  <c r="AP143" i="13"/>
  <c r="BQ143" i="13"/>
  <c r="AZ143" i="13"/>
  <c r="BT143" i="13"/>
  <c r="AP147" i="13"/>
  <c r="BA147" i="13"/>
  <c r="BQ147" i="13"/>
  <c r="AZ147" i="13"/>
  <c r="AT147" i="13"/>
  <c r="BJ147" i="13"/>
  <c r="BM139" i="13"/>
  <c r="AO139" i="13"/>
  <c r="BB139" i="13"/>
  <c r="BQ139" i="13"/>
  <c r="BJ139" i="13"/>
  <c r="AT143" i="13"/>
  <c r="BA143" i="13"/>
  <c r="AS143" i="13"/>
  <c r="BL143" i="13"/>
  <c r="AV143" i="13"/>
  <c r="BF147" i="13"/>
  <c r="BE147" i="13"/>
  <c r="AX147" i="13"/>
  <c r="BI147" i="13"/>
  <c r="AZ139" i="13"/>
  <c r="AT139" i="13"/>
  <c r="BF139" i="13"/>
  <c r="BH143" i="13"/>
  <c r="BP143" i="13"/>
  <c r="BE143" i="13"/>
  <c r="BM143" i="13"/>
  <c r="BD143" i="13"/>
  <c r="AX143" i="13"/>
  <c r="BM147" i="13"/>
  <c r="AV147" i="13"/>
  <c r="AO147" i="13"/>
  <c r="BR147" i="13"/>
  <c r="AR147" i="13"/>
  <c r="BI139" i="13"/>
  <c r="BH139" i="13"/>
  <c r="AS139" i="13"/>
  <c r="AX139" i="13"/>
  <c r="BE139" i="13"/>
  <c r="AP139" i="13"/>
  <c r="AR143" i="13"/>
  <c r="BD147" i="13"/>
  <c r="AS147" i="13"/>
  <c r="BA139" i="13"/>
  <c r="F21" i="9"/>
  <c r="BU139" i="13" l="1"/>
  <c r="BB151" i="13"/>
  <c r="AW144" i="13"/>
  <c r="AY146" i="13" s="1"/>
  <c r="BL140" i="13"/>
  <c r="BA140" i="13"/>
  <c r="CM140" i="13" s="1"/>
  <c r="AX144" i="13"/>
  <c r="BH144" i="13"/>
  <c r="CL148" i="13"/>
  <c r="AW140" i="13"/>
  <c r="CI140" i="13" s="1"/>
  <c r="BI140" i="13"/>
  <c r="BJ140" i="13"/>
  <c r="AX151" i="13"/>
  <c r="BF151" i="13"/>
  <c r="BV143" i="13"/>
  <c r="BP144" i="13"/>
  <c r="BP150" i="13"/>
  <c r="BU142" i="13"/>
  <c r="BI150" i="13"/>
  <c r="AW149" i="13"/>
  <c r="DA148" i="13"/>
  <c r="BA151" i="13"/>
  <c r="BH150" i="13"/>
  <c r="BQ151" i="13"/>
  <c r="BA150" i="13"/>
  <c r="AT150" i="13"/>
  <c r="AS151" i="13"/>
  <c r="BB150" i="13"/>
  <c r="BQ150" i="13"/>
  <c r="BQ144" i="13"/>
  <c r="BS146" i="13" s="1"/>
  <c r="BE140" i="13"/>
  <c r="BG143" i="13" s="1"/>
  <c r="BT149" i="13"/>
  <c r="AV144" i="13"/>
  <c r="BH140" i="13"/>
  <c r="CK148" i="13"/>
  <c r="CC148" i="13"/>
  <c r="CS148" i="13"/>
  <c r="BA144" i="13"/>
  <c r="BC146" i="13" s="1"/>
  <c r="AO151" i="13"/>
  <c r="BV147" i="13"/>
  <c r="BT150" i="13"/>
  <c r="BD150" i="13"/>
  <c r="BV145" i="13"/>
  <c r="AP144" i="13"/>
  <c r="BD149" i="13"/>
  <c r="BD136" i="13"/>
  <c r="AO149" i="13"/>
  <c r="BU137" i="13"/>
  <c r="AO136" i="13"/>
  <c r="BH149" i="13"/>
  <c r="BH136" i="13"/>
  <c r="DE144" i="13"/>
  <c r="L42" i="13" s="1"/>
  <c r="BP149" i="13"/>
  <c r="BP136" i="13"/>
  <c r="CD148" i="13"/>
  <c r="BG148" i="13"/>
  <c r="BO148" i="13"/>
  <c r="BV146" i="13"/>
  <c r="AT136" i="13"/>
  <c r="AT151" i="13"/>
  <c r="BJ151" i="13"/>
  <c r="BT140" i="13"/>
  <c r="CW148" i="13"/>
  <c r="BU141" i="13"/>
  <c r="BM149" i="13"/>
  <c r="BM136" i="13"/>
  <c r="CY136" i="13" s="1"/>
  <c r="BD140" i="13"/>
  <c r="BE149" i="13"/>
  <c r="BE136" i="13"/>
  <c r="BN144" i="13"/>
  <c r="DE140" i="13"/>
  <c r="K42" i="13" s="1"/>
  <c r="BU145" i="13"/>
  <c r="AO144" i="13"/>
  <c r="CA144" i="13" s="1"/>
  <c r="CT148" i="13"/>
  <c r="AZ144" i="13"/>
  <c r="BF149" i="13"/>
  <c r="BF136" i="13"/>
  <c r="BR149" i="13"/>
  <c r="BR136" i="13"/>
  <c r="AT149" i="13"/>
  <c r="BS148" i="13"/>
  <c r="BK148" i="13"/>
  <c r="BX147" i="13"/>
  <c r="BQ149" i="13"/>
  <c r="BQ136" i="13"/>
  <c r="BD144" i="13"/>
  <c r="BE144" i="13"/>
  <c r="BG145" i="13" s="1"/>
  <c r="BM151" i="13"/>
  <c r="BL144" i="13"/>
  <c r="BU146" i="13"/>
  <c r="BX146" i="13"/>
  <c r="BV139" i="13"/>
  <c r="AP151" i="13"/>
  <c r="BU147" i="13"/>
  <c r="BF144" i="13"/>
  <c r="BT136" i="13"/>
  <c r="BT151" i="13"/>
  <c r="BT144" i="13"/>
  <c r="AS150" i="13"/>
  <c r="BX142" i="13"/>
  <c r="BR150" i="13"/>
  <c r="AX150" i="13"/>
  <c r="DB148" i="13"/>
  <c r="DF140" i="13"/>
  <c r="K41" i="13" s="1"/>
  <c r="AT144" i="13"/>
  <c r="BY148" i="13"/>
  <c r="DE136" i="13"/>
  <c r="BL149" i="13"/>
  <c r="BL136" i="13"/>
  <c r="BV141" i="13"/>
  <c r="AP140" i="13"/>
  <c r="CP148" i="13"/>
  <c r="BM140" i="13"/>
  <c r="BO141" i="13" s="1"/>
  <c r="CG148" i="13"/>
  <c r="BB149" i="13"/>
  <c r="BB136" i="13"/>
  <c r="BD151" i="13"/>
  <c r="BV142" i="13"/>
  <c r="DF144" i="13"/>
  <c r="L41" i="13" s="1"/>
  <c r="BX143" i="13"/>
  <c r="AS140" i="13"/>
  <c r="BP151" i="13"/>
  <c r="BR140" i="13"/>
  <c r="AW150" i="13"/>
  <c r="AZ150" i="13"/>
  <c r="BM150" i="13"/>
  <c r="BH151" i="13"/>
  <c r="AZ151" i="13"/>
  <c r="AW136" i="13"/>
  <c r="AW151" i="13"/>
  <c r="BL151" i="13"/>
  <c r="AO140" i="13"/>
  <c r="AQ142" i="13" s="1"/>
  <c r="BU143" i="13"/>
  <c r="BM144" i="13"/>
  <c r="BO146" i="13" s="1"/>
  <c r="BA149" i="13"/>
  <c r="BA136" i="13"/>
  <c r="BC139" i="13" s="1"/>
  <c r="BR144" i="13"/>
  <c r="AS149" i="13"/>
  <c r="AS136" i="13"/>
  <c r="AS144" i="13"/>
  <c r="BE151" i="13"/>
  <c r="BI151" i="13"/>
  <c r="BI144" i="13"/>
  <c r="CU144" i="13" s="1"/>
  <c r="AT140" i="13"/>
  <c r="BN151" i="13"/>
  <c r="BR151" i="13"/>
  <c r="BB144" i="13"/>
  <c r="BF140" i="13"/>
  <c r="BB140" i="13"/>
  <c r="BJ150" i="13"/>
  <c r="AP150" i="13"/>
  <c r="BV138" i="13"/>
  <c r="BF150" i="13"/>
  <c r="BL150" i="13"/>
  <c r="BE150" i="13"/>
  <c r="BN150" i="13"/>
  <c r="BU138" i="13"/>
  <c r="AO150" i="13"/>
  <c r="BN140" i="13"/>
  <c r="AX140" i="13"/>
  <c r="AP149" i="13"/>
  <c r="BV137" i="13"/>
  <c r="AP136" i="13"/>
  <c r="CX148" i="13"/>
  <c r="BX145" i="13"/>
  <c r="AR144" i="13"/>
  <c r="BQ140" i="13"/>
  <c r="DC140" i="13" s="1"/>
  <c r="CH148" i="13"/>
  <c r="AZ140" i="13"/>
  <c r="BJ144" i="13"/>
  <c r="BJ149" i="13"/>
  <c r="BJ136" i="13"/>
  <c r="BP140" i="13"/>
  <c r="CO148" i="13"/>
  <c r="BI149" i="13"/>
  <c r="BI136" i="13"/>
  <c r="BZ148" i="13"/>
  <c r="DF136" i="13"/>
  <c r="AR140" i="13"/>
  <c r="BN149" i="13"/>
  <c r="BN136" i="13"/>
  <c r="AX149" i="13"/>
  <c r="AX136" i="13"/>
  <c r="BC148" i="13"/>
  <c r="AN33" i="1"/>
  <c r="AN34" i="1"/>
  <c r="AN35" i="1"/>
  <c r="AN36" i="1"/>
  <c r="AN37" i="1"/>
  <c r="AN38" i="1"/>
  <c r="AN39" i="1"/>
  <c r="AN40" i="1"/>
  <c r="AN41" i="1"/>
  <c r="AN42" i="1"/>
  <c r="AN43" i="1"/>
  <c r="AN44" i="1"/>
  <c r="AN45" i="1"/>
  <c r="AN46" i="1"/>
  <c r="AN47" i="1"/>
  <c r="AN48" i="1"/>
  <c r="AN49" i="1"/>
  <c r="AN50" i="1"/>
  <c r="AN51" i="1"/>
  <c r="AN52" i="1"/>
  <c r="AN53" i="1"/>
  <c r="J15" i="9"/>
  <c r="I15" i="9"/>
  <c r="H15" i="9"/>
  <c r="A68" i="9"/>
  <c r="A64" i="9"/>
  <c r="B63" i="9"/>
  <c r="A63" i="9"/>
  <c r="A62" i="9"/>
  <c r="B61" i="9"/>
  <c r="A61" i="9"/>
  <c r="A60" i="9"/>
  <c r="A58" i="9"/>
  <c r="B52" i="9"/>
  <c r="A51" i="9"/>
  <c r="A49" i="9"/>
  <c r="A48" i="9"/>
  <c r="A47" i="9"/>
  <c r="A46" i="9"/>
  <c r="H45" i="9"/>
  <c r="F45" i="9"/>
  <c r="D45" i="9"/>
  <c r="B45" i="9"/>
  <c r="A44" i="9"/>
  <c r="A42" i="9"/>
  <c r="A41" i="9"/>
  <c r="A40" i="9"/>
  <c r="A39" i="9"/>
  <c r="H38" i="9"/>
  <c r="F38" i="9"/>
  <c r="D38" i="9"/>
  <c r="B38" i="9"/>
  <c r="A37" i="9"/>
  <c r="A35" i="9"/>
  <c r="A34" i="9"/>
  <c r="A33" i="9"/>
  <c r="A32" i="9"/>
  <c r="A31" i="9"/>
  <c r="A30" i="9"/>
  <c r="A29" i="9"/>
  <c r="A28" i="9"/>
  <c r="A27" i="9"/>
  <c r="H26" i="9"/>
  <c r="F26" i="9"/>
  <c r="D26" i="9"/>
  <c r="B26" i="9"/>
  <c r="A25" i="9"/>
  <c r="A23" i="9"/>
  <c r="A11" i="9"/>
  <c r="A21" i="9"/>
  <c r="A20" i="9"/>
  <c r="F19" i="9"/>
  <c r="A19" i="9"/>
  <c r="F18" i="9"/>
  <c r="A18" i="9"/>
  <c r="F17" i="9"/>
  <c r="A17" i="9"/>
  <c r="F16" i="9"/>
  <c r="A16" i="9"/>
  <c r="F15" i="9"/>
  <c r="D15" i="9"/>
  <c r="C15" i="9"/>
  <c r="B15" i="9"/>
  <c r="A15" i="9"/>
  <c r="A13" i="9"/>
  <c r="A9" i="9"/>
  <c r="G8" i="9"/>
  <c r="A8" i="9"/>
  <c r="G7" i="9"/>
  <c r="A7" i="9"/>
  <c r="G6" i="9"/>
  <c r="A6" i="9"/>
  <c r="G5" i="9"/>
  <c r="A5" i="9"/>
  <c r="G4" i="9"/>
  <c r="A4" i="9"/>
  <c r="A3" i="9"/>
  <c r="A1" i="9"/>
  <c r="BC142" i="13" l="1"/>
  <c r="AY147" i="13"/>
  <c r="BC143" i="13"/>
  <c r="AY145" i="13"/>
  <c r="CI144" i="13"/>
  <c r="BC141" i="13"/>
  <c r="CJ144" i="13"/>
  <c r="AW148" i="13"/>
  <c r="CN140" i="13"/>
  <c r="AY143" i="13"/>
  <c r="AY141" i="13"/>
  <c r="CV140" i="13"/>
  <c r="AY142" i="13"/>
  <c r="CJ140" i="13"/>
  <c r="BU150" i="13"/>
  <c r="BK142" i="13"/>
  <c r="BK141" i="13"/>
  <c r="CU140" i="13"/>
  <c r="BK143" i="13"/>
  <c r="BK146" i="13"/>
  <c r="CA140" i="13"/>
  <c r="CY140" i="13"/>
  <c r="CM136" i="13"/>
  <c r="BO143" i="13"/>
  <c r="CB140" i="13"/>
  <c r="CZ140" i="13"/>
  <c r="BO142" i="13"/>
  <c r="AQ146" i="13"/>
  <c r="BG141" i="13"/>
  <c r="BS147" i="13"/>
  <c r="CM144" i="13"/>
  <c r="DD144" i="13"/>
  <c r="CN144" i="13"/>
  <c r="AQ143" i="13"/>
  <c r="BK145" i="13"/>
  <c r="BI148" i="13"/>
  <c r="BG142" i="13"/>
  <c r="BK147" i="13"/>
  <c r="BJ148" i="13"/>
  <c r="BV150" i="13"/>
  <c r="CR140" i="13"/>
  <c r="BN148" i="13"/>
  <c r="AQ141" i="13"/>
  <c r="CQ140" i="13"/>
  <c r="BU144" i="13"/>
  <c r="L38" i="13" s="1"/>
  <c r="DC144" i="13"/>
  <c r="BC147" i="13"/>
  <c r="BS145" i="13"/>
  <c r="CF144" i="13"/>
  <c r="BA148" i="13"/>
  <c r="BC145" i="13"/>
  <c r="BC138" i="13"/>
  <c r="AX148" i="13"/>
  <c r="CQ144" i="13"/>
  <c r="BO137" i="13"/>
  <c r="BS142" i="13"/>
  <c r="AU146" i="13"/>
  <c r="BV140" i="13"/>
  <c r="K37" i="13" s="1"/>
  <c r="CV144" i="13"/>
  <c r="BQ148" i="13"/>
  <c r="BS139" i="13"/>
  <c r="BG146" i="13"/>
  <c r="BS141" i="13"/>
  <c r="CE144" i="13"/>
  <c r="BG147" i="13"/>
  <c r="BF148" i="13"/>
  <c r="BE148" i="13"/>
  <c r="CR144" i="13"/>
  <c r="J42" i="13"/>
  <c r="I42" i="13" s="1"/>
  <c r="H42" i="13" s="1"/>
  <c r="DE148" i="13"/>
  <c r="BX144" i="13"/>
  <c r="L40" i="13" s="1"/>
  <c r="BG138" i="13"/>
  <c r="BU149" i="13"/>
  <c r="CZ144" i="13"/>
  <c r="BU140" i="13"/>
  <c r="K38" i="13" s="1"/>
  <c r="BG137" i="13"/>
  <c r="CR136" i="13"/>
  <c r="BH148" i="13"/>
  <c r="BV144" i="13"/>
  <c r="L37" i="13" s="1"/>
  <c r="AQ147" i="13"/>
  <c r="J41" i="13"/>
  <c r="I41" i="13" s="1"/>
  <c r="H41" i="13" s="1"/>
  <c r="DF148" i="13"/>
  <c r="AP148" i="13"/>
  <c r="BS143" i="13"/>
  <c r="BO147" i="13"/>
  <c r="AU147" i="13"/>
  <c r="BL148" i="13"/>
  <c r="CV136" i="13"/>
  <c r="DD136" i="13"/>
  <c r="BT148" i="13"/>
  <c r="BV151" i="13"/>
  <c r="BK138" i="13"/>
  <c r="BS137" i="13"/>
  <c r="BR148" i="13"/>
  <c r="BM148" i="13"/>
  <c r="AT148" i="13"/>
  <c r="BO139" i="13"/>
  <c r="CQ136" i="13"/>
  <c r="BD148" i="13"/>
  <c r="CN136" i="13"/>
  <c r="CY144" i="13"/>
  <c r="BK139" i="13"/>
  <c r="CZ136" i="13"/>
  <c r="BP148" i="13"/>
  <c r="AQ145" i="13"/>
  <c r="BO145" i="13"/>
  <c r="CU136" i="13"/>
  <c r="DC136" i="13"/>
  <c r="BC137" i="13"/>
  <c r="CB144" i="13"/>
  <c r="BV149" i="13"/>
  <c r="BV136" i="13"/>
  <c r="AS148" i="13"/>
  <c r="AU145" i="13"/>
  <c r="BB148" i="13"/>
  <c r="BK137" i="13"/>
  <c r="BS138" i="13"/>
  <c r="DD140" i="13"/>
  <c r="BO138" i="13"/>
  <c r="BG139" i="13"/>
  <c r="AO148" i="13"/>
  <c r="BU136" i="13"/>
  <c r="BU151" i="13"/>
  <c r="D32" i="9"/>
  <c r="B32" i="9"/>
  <c r="A64" i="10"/>
  <c r="B64" i="9" s="1"/>
  <c r="BC150" i="13" l="1"/>
  <c r="BC151" i="13"/>
  <c r="CM148" i="13"/>
  <c r="BK150" i="13"/>
  <c r="BK151" i="13"/>
  <c r="CU148" i="13"/>
  <c r="CY148" i="13"/>
  <c r="BO150" i="13"/>
  <c r="BG151" i="13"/>
  <c r="BK149" i="13"/>
  <c r="DC148" i="13"/>
  <c r="BO151" i="13"/>
  <c r="BG149" i="13"/>
  <c r="BO149" i="13"/>
  <c r="CN148" i="13"/>
  <c r="CV148" i="13"/>
  <c r="CR148" i="13"/>
  <c r="BG150" i="13"/>
  <c r="BW146" i="13"/>
  <c r="CQ148" i="13"/>
  <c r="BS149" i="13"/>
  <c r="BS151" i="13"/>
  <c r="CZ148" i="13"/>
  <c r="DH144" i="13"/>
  <c r="BS150" i="13"/>
  <c r="BC149" i="13"/>
  <c r="BW145" i="13"/>
  <c r="J38" i="13"/>
  <c r="I38" i="13" s="1"/>
  <c r="BU148" i="13"/>
  <c r="J37" i="13"/>
  <c r="I37" i="13" s="1"/>
  <c r="BV148" i="13"/>
  <c r="DD148" i="13"/>
  <c r="DG144" i="13"/>
  <c r="BW147" i="13"/>
  <c r="A62" i="10"/>
  <c r="B62" i="9" s="1"/>
  <c r="BW144" i="13" l="1"/>
  <c r="L39" i="13" s="1"/>
  <c r="AF4" i="1"/>
  <c r="AF5" i="1"/>
  <c r="AF6" i="1"/>
  <c r="AF7" i="1"/>
  <c r="AF8" i="1"/>
  <c r="AF9" i="1"/>
  <c r="AF10" i="1"/>
  <c r="AF11" i="1"/>
  <c r="AN11" i="1" s="1"/>
  <c r="AF12" i="1"/>
  <c r="AN12" i="1" s="1"/>
  <c r="AF13" i="1"/>
  <c r="AN13" i="1" s="1"/>
  <c r="AF14" i="1"/>
  <c r="AN14" i="1" s="1"/>
  <c r="AF15" i="1"/>
  <c r="AN15" i="1" s="1"/>
  <c r="AF16" i="1"/>
  <c r="AN16" i="1" s="1"/>
  <c r="AF17" i="1"/>
  <c r="AN17" i="1" s="1"/>
  <c r="AF18" i="1"/>
  <c r="AN18" i="1" s="1"/>
  <c r="AF19" i="1"/>
  <c r="AN19" i="1" s="1"/>
  <c r="AF20" i="1"/>
  <c r="AN20" i="1" s="1"/>
  <c r="AF21" i="1"/>
  <c r="AN21" i="1" s="1"/>
  <c r="AF22" i="1"/>
  <c r="AN22" i="1" s="1"/>
  <c r="AF23" i="1"/>
  <c r="AN23" i="1" s="1"/>
  <c r="AF24" i="1"/>
  <c r="AN24" i="1" s="1"/>
  <c r="AF25" i="1"/>
  <c r="AN25" i="1" s="1"/>
  <c r="AF26" i="1"/>
  <c r="AN26" i="1" s="1"/>
  <c r="AF27" i="1"/>
  <c r="AN27" i="1" s="1"/>
  <c r="AF28" i="1"/>
  <c r="AN28" i="1" s="1"/>
  <c r="AF29" i="1"/>
  <c r="AN29" i="1" s="1"/>
  <c r="AF30" i="1"/>
  <c r="AN30" i="1" s="1"/>
  <c r="AF31" i="1"/>
  <c r="AN31" i="1" s="1"/>
  <c r="AF32" i="1"/>
  <c r="AN32" i="1" s="1"/>
  <c r="AF33" i="1"/>
  <c r="AF34" i="1"/>
  <c r="AF35" i="1"/>
  <c r="AF36" i="1"/>
  <c r="AF37" i="1"/>
  <c r="AF38" i="1"/>
  <c r="AF39" i="1"/>
  <c r="AF40" i="1"/>
  <c r="AF41" i="1"/>
  <c r="AF42" i="1"/>
  <c r="AF43" i="1"/>
  <c r="AF44" i="1"/>
  <c r="AF45" i="1"/>
  <c r="AF46" i="1"/>
  <c r="AF47" i="1"/>
  <c r="AF48" i="1"/>
  <c r="AF49" i="1"/>
  <c r="AF50" i="1"/>
  <c r="AF51" i="1"/>
  <c r="AF52" i="1"/>
  <c r="AF53" i="1"/>
  <c r="AF3" i="1"/>
  <c r="K53" i="1"/>
  <c r="AO53" i="1" s="1"/>
  <c r="AP53" i="1" s="1"/>
  <c r="J53" i="1"/>
  <c r="AQ53" i="1" s="1"/>
  <c r="AR53" i="1" s="1"/>
  <c r="K52" i="1"/>
  <c r="AO52" i="1" s="1"/>
  <c r="AP52" i="1" s="1"/>
  <c r="J52" i="1"/>
  <c r="AQ52" i="1" s="1"/>
  <c r="AR52" i="1" s="1"/>
  <c r="K51" i="1"/>
  <c r="AO51" i="1" s="1"/>
  <c r="AP51" i="1" s="1"/>
  <c r="J51" i="1"/>
  <c r="AQ51" i="1" s="1"/>
  <c r="AR51" i="1" s="1"/>
  <c r="K50" i="1"/>
  <c r="AO50" i="1" s="1"/>
  <c r="AP50" i="1" s="1"/>
  <c r="J50" i="1"/>
  <c r="AQ50" i="1" s="1"/>
  <c r="AR50" i="1" s="1"/>
  <c r="K49" i="1"/>
  <c r="AO49" i="1" s="1"/>
  <c r="AP49" i="1" s="1"/>
  <c r="J49" i="1"/>
  <c r="AQ49" i="1" s="1"/>
  <c r="AR49" i="1" s="1"/>
  <c r="K48" i="1"/>
  <c r="AO48" i="1" s="1"/>
  <c r="AP48" i="1" s="1"/>
  <c r="J48" i="1"/>
  <c r="AQ48" i="1" s="1"/>
  <c r="AR48" i="1" s="1"/>
  <c r="K47" i="1"/>
  <c r="AO47" i="1" s="1"/>
  <c r="AP47" i="1" s="1"/>
  <c r="J47" i="1"/>
  <c r="AQ47" i="1" s="1"/>
  <c r="AR47" i="1" s="1"/>
  <c r="K46" i="1"/>
  <c r="AO46" i="1" s="1"/>
  <c r="AP46" i="1" s="1"/>
  <c r="J46" i="1"/>
  <c r="AQ46" i="1" s="1"/>
  <c r="AR46" i="1" s="1"/>
  <c r="K45" i="1"/>
  <c r="AO45" i="1" s="1"/>
  <c r="AP45" i="1" s="1"/>
  <c r="J45" i="1"/>
  <c r="AQ45" i="1" s="1"/>
  <c r="AR45" i="1" s="1"/>
  <c r="K44" i="1"/>
  <c r="AO44" i="1" s="1"/>
  <c r="AP44" i="1" s="1"/>
  <c r="J44" i="1"/>
  <c r="AQ44" i="1" s="1"/>
  <c r="AR44" i="1" s="1"/>
  <c r="K43" i="1"/>
  <c r="AO43" i="1" s="1"/>
  <c r="AP43" i="1" s="1"/>
  <c r="J43" i="1"/>
  <c r="AQ43" i="1" s="1"/>
  <c r="AR43" i="1" s="1"/>
  <c r="K42" i="1"/>
  <c r="AO42" i="1" s="1"/>
  <c r="AP42" i="1" s="1"/>
  <c r="J42" i="1"/>
  <c r="AQ42" i="1" s="1"/>
  <c r="AR42" i="1" s="1"/>
  <c r="K41" i="1"/>
  <c r="AO41" i="1" s="1"/>
  <c r="AP41" i="1" s="1"/>
  <c r="J41" i="1"/>
  <c r="AQ41" i="1" s="1"/>
  <c r="AR41" i="1" s="1"/>
  <c r="K40" i="1"/>
  <c r="AO40" i="1" s="1"/>
  <c r="AP40" i="1" s="1"/>
  <c r="J40" i="1"/>
  <c r="AQ40" i="1" s="1"/>
  <c r="AR40" i="1" s="1"/>
  <c r="K39" i="1"/>
  <c r="AO39" i="1" s="1"/>
  <c r="AP39" i="1" s="1"/>
  <c r="J39" i="1"/>
  <c r="AQ39" i="1" s="1"/>
  <c r="AR39" i="1" s="1"/>
  <c r="K38" i="1"/>
  <c r="AO38" i="1" s="1"/>
  <c r="AP38" i="1" s="1"/>
  <c r="J38" i="1"/>
  <c r="AQ38" i="1" s="1"/>
  <c r="AR38" i="1" s="1"/>
  <c r="K37" i="1"/>
  <c r="AO37" i="1" s="1"/>
  <c r="AP37" i="1" s="1"/>
  <c r="J37" i="1"/>
  <c r="AQ37" i="1" s="1"/>
  <c r="AR37" i="1" s="1"/>
  <c r="K36" i="1"/>
  <c r="AO36" i="1" s="1"/>
  <c r="AP36" i="1" s="1"/>
  <c r="J36" i="1"/>
  <c r="AQ36" i="1" s="1"/>
  <c r="AR36" i="1" s="1"/>
  <c r="K35" i="1"/>
  <c r="AO35" i="1" s="1"/>
  <c r="AP35" i="1" s="1"/>
  <c r="J35" i="1"/>
  <c r="AQ35" i="1" s="1"/>
  <c r="AR35" i="1" s="1"/>
  <c r="K34" i="1"/>
  <c r="AO34" i="1" s="1"/>
  <c r="AP34" i="1" s="1"/>
  <c r="J34" i="1"/>
  <c r="AQ34" i="1" s="1"/>
  <c r="AR34" i="1" s="1"/>
  <c r="K33" i="1"/>
  <c r="J33" i="1"/>
  <c r="AQ33" i="1" s="1"/>
  <c r="AR33" i="1" s="1"/>
  <c r="K32" i="1"/>
  <c r="J32" i="1"/>
  <c r="AQ32" i="1" s="1"/>
  <c r="AR32" i="1" s="1"/>
  <c r="K31" i="1"/>
  <c r="J31" i="1"/>
  <c r="K30" i="1"/>
  <c r="J30" i="1"/>
  <c r="AQ30" i="1" s="1"/>
  <c r="AR30" i="1" s="1"/>
  <c r="K29" i="1"/>
  <c r="J29" i="1"/>
  <c r="AQ29" i="1" s="1"/>
  <c r="AR29" i="1" s="1"/>
  <c r="K28" i="1"/>
  <c r="J28" i="1"/>
  <c r="AQ28" i="1" s="1"/>
  <c r="AR28" i="1" s="1"/>
  <c r="K27" i="1"/>
  <c r="J27" i="1"/>
  <c r="K26" i="1"/>
  <c r="J26" i="1"/>
  <c r="AQ26" i="1" s="1"/>
  <c r="AR26" i="1" s="1"/>
  <c r="K25" i="1"/>
  <c r="J25" i="1"/>
  <c r="AQ25" i="1" s="1"/>
  <c r="AR25" i="1" s="1"/>
  <c r="K24" i="1"/>
  <c r="J24" i="1"/>
  <c r="AQ24" i="1" s="1"/>
  <c r="AR24" i="1" s="1"/>
  <c r="K23" i="1"/>
  <c r="J23" i="1"/>
  <c r="K22" i="1"/>
  <c r="J22" i="1"/>
  <c r="AQ22" i="1" s="1"/>
  <c r="AR22" i="1" s="1"/>
  <c r="K21" i="1"/>
  <c r="J21" i="1"/>
  <c r="AQ21" i="1" s="1"/>
  <c r="AR21" i="1" s="1"/>
  <c r="K20" i="1"/>
  <c r="J20" i="1"/>
  <c r="AQ20" i="1" s="1"/>
  <c r="AR20" i="1" s="1"/>
  <c r="K19" i="1"/>
  <c r="J19" i="1"/>
  <c r="K18" i="1"/>
  <c r="J18" i="1"/>
  <c r="AQ18" i="1" s="1"/>
  <c r="AR18" i="1" s="1"/>
  <c r="K17" i="1"/>
  <c r="J17" i="1"/>
  <c r="AQ17" i="1" s="1"/>
  <c r="AR17" i="1" s="1"/>
  <c r="K16" i="1"/>
  <c r="J16" i="1"/>
  <c r="AQ16" i="1" s="1"/>
  <c r="AR16" i="1" s="1"/>
  <c r="K15" i="1"/>
  <c r="J15" i="1"/>
  <c r="K14" i="1"/>
  <c r="J14" i="1"/>
  <c r="AQ14" i="1" s="1"/>
  <c r="AR14" i="1" s="1"/>
  <c r="K13" i="1"/>
  <c r="J13" i="1"/>
  <c r="AQ13" i="1" s="1"/>
  <c r="AR13" i="1" s="1"/>
  <c r="K12" i="1"/>
  <c r="J12" i="1"/>
  <c r="AQ12" i="1" s="1"/>
  <c r="AR12" i="1" s="1"/>
  <c r="K11" i="1"/>
  <c r="B30" i="9" s="1"/>
  <c r="J11" i="1"/>
  <c r="D30" i="9" s="1"/>
  <c r="K10" i="1"/>
  <c r="J10" i="1"/>
  <c r="K9" i="1"/>
  <c r="AO9" i="1" s="1"/>
  <c r="AP9" i="1" s="1"/>
  <c r="J9" i="1"/>
  <c r="AQ9" i="1" s="1"/>
  <c r="AR9" i="1" s="1"/>
  <c r="K8" i="1"/>
  <c r="J8" i="1"/>
  <c r="K7" i="1"/>
  <c r="J7" i="1"/>
  <c r="K6" i="1"/>
  <c r="J6" i="1"/>
  <c r="K5" i="1"/>
  <c r="J5" i="1"/>
  <c r="K4" i="1"/>
  <c r="J4" i="1"/>
  <c r="J3" i="1"/>
  <c r="D29" i="9" s="1"/>
  <c r="K3" i="1"/>
  <c r="B29" i="9" s="1"/>
  <c r="D48" i="9" l="1"/>
  <c r="D28" i="9"/>
  <c r="AO5" i="1"/>
  <c r="AP5" i="1" s="1"/>
  <c r="B47" i="9"/>
  <c r="AO7" i="1"/>
  <c r="AP7" i="1" s="1"/>
  <c r="B27" i="9"/>
  <c r="AQ4" i="1"/>
  <c r="AR4" i="1" s="1"/>
  <c r="D46" i="9"/>
  <c r="AQ6" i="1"/>
  <c r="AR6" i="1" s="1"/>
  <c r="D31" i="9"/>
  <c r="AQ8" i="1"/>
  <c r="AR8" i="1" s="1"/>
  <c r="D33" i="9"/>
  <c r="AQ10" i="1"/>
  <c r="AR10" i="1" s="1"/>
  <c r="D34" i="9"/>
  <c r="AO4" i="1"/>
  <c r="AP4" i="1" s="1"/>
  <c r="B46" i="9"/>
  <c r="AO6" i="1"/>
  <c r="AP6" i="1" s="1"/>
  <c r="B31" i="9"/>
  <c r="AO8" i="1"/>
  <c r="AP8" i="1" s="1"/>
  <c r="B33" i="9"/>
  <c r="AO10" i="1"/>
  <c r="AP10" i="1" s="1"/>
  <c r="B34" i="9"/>
  <c r="B48" i="9"/>
  <c r="B28" i="9"/>
  <c r="AQ5" i="1"/>
  <c r="AR5" i="1" s="1"/>
  <c r="D47" i="9"/>
  <c r="AQ7" i="1"/>
  <c r="AR7" i="1" s="1"/>
  <c r="D27" i="9"/>
  <c r="K54" i="1"/>
  <c r="AO3" i="1"/>
  <c r="AP3" i="1" s="1"/>
  <c r="AQ3" i="1"/>
  <c r="AR3" i="1" s="1"/>
  <c r="J54" i="1"/>
  <c r="AG3" i="1"/>
  <c r="AH3" i="1"/>
  <c r="AG50" i="1"/>
  <c r="AI50" i="1" s="1"/>
  <c r="AJ50" i="1" s="1"/>
  <c r="AK50" i="1" s="1"/>
  <c r="AH46" i="1"/>
  <c r="AH42" i="1"/>
  <c r="AG38" i="1"/>
  <c r="AI38" i="1" s="1"/>
  <c r="AJ38" i="1" s="1"/>
  <c r="AK38" i="1" s="1"/>
  <c r="AG34" i="1"/>
  <c r="AI34" i="1" s="1"/>
  <c r="AJ34" i="1" s="1"/>
  <c r="AK34" i="1" s="1"/>
  <c r="AH30" i="1"/>
  <c r="AH26" i="1"/>
  <c r="AG22" i="1"/>
  <c r="AI22" i="1" s="1"/>
  <c r="AJ22" i="1" s="1"/>
  <c r="AK22" i="1" s="1"/>
  <c r="AG18" i="1"/>
  <c r="AH14" i="1"/>
  <c r="AN5" i="1"/>
  <c r="AN4" i="1"/>
  <c r="AN9" i="1"/>
  <c r="AN6" i="1"/>
  <c r="AN10" i="1"/>
  <c r="AN7" i="1"/>
  <c r="AN8" i="1"/>
  <c r="Y4" i="1"/>
  <c r="AB4" i="1" s="1"/>
  <c r="AO11" i="1"/>
  <c r="AP11" i="1" s="1"/>
  <c r="AS11" i="1"/>
  <c r="AT11" i="1" s="1"/>
  <c r="AQ23" i="1"/>
  <c r="AR23" i="1" s="1"/>
  <c r="AO24" i="1"/>
  <c r="AP24" i="1" s="1"/>
  <c r="AS24" i="1"/>
  <c r="AT24" i="1" s="1"/>
  <c r="AO25" i="1"/>
  <c r="AP25" i="1" s="1"/>
  <c r="AS25" i="1"/>
  <c r="AT25" i="1" s="1"/>
  <c r="AO26" i="1"/>
  <c r="AP26" i="1" s="1"/>
  <c r="AS26" i="1"/>
  <c r="AT26" i="1" s="1"/>
  <c r="AO27" i="1"/>
  <c r="AP27" i="1" s="1"/>
  <c r="AS27" i="1"/>
  <c r="AT27" i="1" s="1"/>
  <c r="AO33" i="1"/>
  <c r="AP33" i="1" s="1"/>
  <c r="AS33" i="1"/>
  <c r="AT33" i="1" s="1"/>
  <c r="AS3" i="1"/>
  <c r="AT3" i="1" s="1"/>
  <c r="AQ19" i="1"/>
  <c r="AR19" i="1" s="1"/>
  <c r="AO20" i="1"/>
  <c r="AP20" i="1" s="1"/>
  <c r="AS20" i="1"/>
  <c r="AT20" i="1" s="1"/>
  <c r="AO21" i="1"/>
  <c r="AP21" i="1" s="1"/>
  <c r="AS21" i="1"/>
  <c r="AT21" i="1" s="1"/>
  <c r="AO22" i="1"/>
  <c r="AP22" i="1" s="1"/>
  <c r="AS22" i="1"/>
  <c r="AT22" i="1" s="1"/>
  <c r="AO23" i="1"/>
  <c r="AP23" i="1" s="1"/>
  <c r="AS23" i="1"/>
  <c r="AT23" i="1" s="1"/>
  <c r="AQ15" i="1"/>
  <c r="AR15" i="1" s="1"/>
  <c r="AO16" i="1"/>
  <c r="AP16" i="1" s="1"/>
  <c r="AS16" i="1"/>
  <c r="AT16" i="1" s="1"/>
  <c r="AO17" i="1"/>
  <c r="AP17" i="1" s="1"/>
  <c r="AS17" i="1"/>
  <c r="AT17" i="1" s="1"/>
  <c r="AO18" i="1"/>
  <c r="AP18" i="1" s="1"/>
  <c r="AS18" i="1"/>
  <c r="AT18" i="1" s="1"/>
  <c r="AO19" i="1"/>
  <c r="AP19" i="1" s="1"/>
  <c r="AS19" i="1"/>
  <c r="AT19" i="1" s="1"/>
  <c r="AQ31" i="1"/>
  <c r="AR31" i="1" s="1"/>
  <c r="AO32" i="1"/>
  <c r="AP32" i="1" s="1"/>
  <c r="AS32" i="1"/>
  <c r="AT32" i="1" s="1"/>
  <c r="AQ11" i="1"/>
  <c r="AR11" i="1" s="1"/>
  <c r="AO12" i="1"/>
  <c r="AP12" i="1" s="1"/>
  <c r="AS12" i="1"/>
  <c r="AT12" i="1" s="1"/>
  <c r="AO13" i="1"/>
  <c r="AP13" i="1" s="1"/>
  <c r="AS13" i="1"/>
  <c r="AT13" i="1" s="1"/>
  <c r="AO14" i="1"/>
  <c r="AP14" i="1" s="1"/>
  <c r="AS14" i="1"/>
  <c r="AT14" i="1" s="1"/>
  <c r="AO15" i="1"/>
  <c r="AP15" i="1" s="1"/>
  <c r="AS15" i="1"/>
  <c r="AT15" i="1" s="1"/>
  <c r="AQ27" i="1"/>
  <c r="AR27" i="1" s="1"/>
  <c r="AO28" i="1"/>
  <c r="AP28" i="1" s="1"/>
  <c r="AS28" i="1"/>
  <c r="AT28" i="1" s="1"/>
  <c r="AO29" i="1"/>
  <c r="AP29" i="1" s="1"/>
  <c r="AS29" i="1"/>
  <c r="AT29" i="1" s="1"/>
  <c r="AO30" i="1"/>
  <c r="AP30" i="1" s="1"/>
  <c r="AS30" i="1"/>
  <c r="AT30" i="1" s="1"/>
  <c r="AO31" i="1"/>
  <c r="AP31" i="1" s="1"/>
  <c r="AS31" i="1"/>
  <c r="AT31" i="1" s="1"/>
  <c r="W3" i="1"/>
  <c r="X53" i="1"/>
  <c r="AA53" i="1" s="1"/>
  <c r="X49" i="1"/>
  <c r="AA49" i="1" s="1"/>
  <c r="X45" i="1"/>
  <c r="AA45" i="1" s="1"/>
  <c r="X41" i="1"/>
  <c r="AA41" i="1" s="1"/>
  <c r="X37" i="1"/>
  <c r="AA37" i="1" s="1"/>
  <c r="X33" i="1"/>
  <c r="AA33" i="1" s="1"/>
  <c r="X29" i="1"/>
  <c r="AA29" i="1" s="1"/>
  <c r="X25" i="1"/>
  <c r="AA25" i="1" s="1"/>
  <c r="X21" i="1"/>
  <c r="AA21" i="1" s="1"/>
  <c r="X17" i="1"/>
  <c r="AA17" i="1" s="1"/>
  <c r="X13" i="1"/>
  <c r="AA13" i="1" s="1"/>
  <c r="X9" i="1"/>
  <c r="AA9" i="1" s="1"/>
  <c r="X5" i="1"/>
  <c r="AA5" i="1" s="1"/>
  <c r="AG42" i="1"/>
  <c r="AI42" i="1" s="1"/>
  <c r="AJ42" i="1" s="1"/>
  <c r="AK42" i="1" s="1"/>
  <c r="AG26" i="1"/>
  <c r="AH50" i="1"/>
  <c r="AH34" i="1"/>
  <c r="AH18" i="1"/>
  <c r="AS52" i="1"/>
  <c r="AT52" i="1" s="1"/>
  <c r="AM52" i="1" s="1"/>
  <c r="S52" i="1" s="1"/>
  <c r="AS48" i="1"/>
  <c r="AT48" i="1" s="1"/>
  <c r="AM48" i="1" s="1"/>
  <c r="S48" i="1" s="1"/>
  <c r="AS44" i="1"/>
  <c r="AT44" i="1" s="1"/>
  <c r="AM44" i="1" s="1"/>
  <c r="S44" i="1" s="1"/>
  <c r="AS40" i="1"/>
  <c r="AT40" i="1" s="1"/>
  <c r="AM40" i="1" s="1"/>
  <c r="S40" i="1" s="1"/>
  <c r="AS36" i="1"/>
  <c r="AT36" i="1" s="1"/>
  <c r="AM36" i="1" s="1"/>
  <c r="S36" i="1" s="1"/>
  <c r="W52" i="1"/>
  <c r="Z52" i="1" s="1"/>
  <c r="W48" i="1"/>
  <c r="Z48" i="1" s="1"/>
  <c r="W44" i="1"/>
  <c r="Z44" i="1" s="1"/>
  <c r="W40" i="1"/>
  <c r="Z40" i="1" s="1"/>
  <c r="W36" i="1"/>
  <c r="Z36" i="1" s="1"/>
  <c r="W32" i="1"/>
  <c r="Z32" i="1" s="1"/>
  <c r="W28" i="1"/>
  <c r="Z28" i="1" s="1"/>
  <c r="W24" i="1"/>
  <c r="Z24" i="1" s="1"/>
  <c r="W20" i="1"/>
  <c r="Z20" i="1" s="1"/>
  <c r="W16" i="1"/>
  <c r="Z16" i="1" s="1"/>
  <c r="W12" i="1"/>
  <c r="Z12" i="1" s="1"/>
  <c r="W8" i="1"/>
  <c r="Z8" i="1" s="1"/>
  <c r="W4" i="1"/>
  <c r="Z4" i="1" s="1"/>
  <c r="AS51" i="1"/>
  <c r="AT51" i="1" s="1"/>
  <c r="AM51" i="1" s="1"/>
  <c r="S51" i="1" s="1"/>
  <c r="AS47" i="1"/>
  <c r="AT47" i="1" s="1"/>
  <c r="AM47" i="1" s="1"/>
  <c r="S47" i="1" s="1"/>
  <c r="AS43" i="1"/>
  <c r="AT43" i="1" s="1"/>
  <c r="AM43" i="1" s="1"/>
  <c r="S43" i="1" s="1"/>
  <c r="AS39" i="1"/>
  <c r="AT39" i="1" s="1"/>
  <c r="AM39" i="1" s="1"/>
  <c r="S39" i="1" s="1"/>
  <c r="AS35" i="1"/>
  <c r="AT35" i="1" s="1"/>
  <c r="AM35" i="1" s="1"/>
  <c r="S35" i="1" s="1"/>
  <c r="T51" i="1"/>
  <c r="U51" i="1" s="1"/>
  <c r="T47" i="1"/>
  <c r="U47" i="1" s="1"/>
  <c r="T43" i="1"/>
  <c r="U43" i="1" s="1"/>
  <c r="T39" i="1"/>
  <c r="U39" i="1" s="1"/>
  <c r="T35" i="1"/>
  <c r="U35" i="1" s="1"/>
  <c r="T31" i="1"/>
  <c r="U31" i="1" s="1"/>
  <c r="T27" i="1"/>
  <c r="U27" i="1" s="1"/>
  <c r="T23" i="1"/>
  <c r="U23" i="1" s="1"/>
  <c r="T19" i="1"/>
  <c r="U19" i="1" s="1"/>
  <c r="T15" i="1"/>
  <c r="U15" i="1" s="1"/>
  <c r="T11" i="1"/>
  <c r="U11" i="1" s="1"/>
  <c r="T7" i="1"/>
  <c r="U7" i="1" s="1"/>
  <c r="AS50" i="1"/>
  <c r="AT50" i="1" s="1"/>
  <c r="AM50" i="1" s="1"/>
  <c r="S50" i="1" s="1"/>
  <c r="AS46" i="1"/>
  <c r="AT46" i="1" s="1"/>
  <c r="AM46" i="1" s="1"/>
  <c r="S46" i="1" s="1"/>
  <c r="AS42" i="1"/>
  <c r="AT42" i="1" s="1"/>
  <c r="AM42" i="1" s="1"/>
  <c r="S42" i="1" s="1"/>
  <c r="AS38" i="1"/>
  <c r="AT38" i="1" s="1"/>
  <c r="AM38" i="1" s="1"/>
  <c r="S38" i="1" s="1"/>
  <c r="AS34" i="1"/>
  <c r="AT34" i="1" s="1"/>
  <c r="AM34" i="1" s="1"/>
  <c r="S34" i="1" s="1"/>
  <c r="Y50" i="1"/>
  <c r="AB50" i="1" s="1"/>
  <c r="Y46" i="1"/>
  <c r="AB46" i="1" s="1"/>
  <c r="Y42" i="1"/>
  <c r="AB42" i="1" s="1"/>
  <c r="Y38" i="1"/>
  <c r="AB38" i="1" s="1"/>
  <c r="Y34" i="1"/>
  <c r="AB34" i="1" s="1"/>
  <c r="Y30" i="1"/>
  <c r="AB30" i="1" s="1"/>
  <c r="Y26" i="1"/>
  <c r="AB26" i="1" s="1"/>
  <c r="Y22" i="1"/>
  <c r="AB22" i="1" s="1"/>
  <c r="Y18" i="1"/>
  <c r="AB18" i="1" s="1"/>
  <c r="Y14" i="1"/>
  <c r="AB14" i="1" s="1"/>
  <c r="Y10" i="1"/>
  <c r="AB10" i="1" s="1"/>
  <c r="Y6" i="1"/>
  <c r="AB6" i="1" s="1"/>
  <c r="AG46" i="1"/>
  <c r="AI46" i="1" s="1"/>
  <c r="AJ46" i="1" s="1"/>
  <c r="AK46" i="1" s="1"/>
  <c r="AG30" i="1"/>
  <c r="AI30" i="1" s="1"/>
  <c r="AJ30" i="1" s="1"/>
  <c r="AK30" i="1" s="1"/>
  <c r="AG14" i="1"/>
  <c r="AH38" i="1"/>
  <c r="AH22" i="1"/>
  <c r="AS53" i="1"/>
  <c r="AT53" i="1" s="1"/>
  <c r="AM53" i="1" s="1"/>
  <c r="S53" i="1" s="1"/>
  <c r="AS49" i="1"/>
  <c r="AT49" i="1" s="1"/>
  <c r="AM49" i="1" s="1"/>
  <c r="S49" i="1" s="1"/>
  <c r="AS45" i="1"/>
  <c r="AT45" i="1" s="1"/>
  <c r="AM45" i="1" s="1"/>
  <c r="S45" i="1" s="1"/>
  <c r="AS41" i="1"/>
  <c r="AT41" i="1" s="1"/>
  <c r="AM41" i="1" s="1"/>
  <c r="S41" i="1" s="1"/>
  <c r="AS37" i="1"/>
  <c r="AT37" i="1" s="1"/>
  <c r="AM37" i="1" s="1"/>
  <c r="S37" i="1" s="1"/>
  <c r="AN3" i="1"/>
  <c r="AS10" i="1"/>
  <c r="AT10" i="1" s="1"/>
  <c r="AS8" i="1"/>
  <c r="AT8" i="1" s="1"/>
  <c r="AS9" i="1"/>
  <c r="AT9" i="1" s="1"/>
  <c r="AS7" i="1"/>
  <c r="AT7" i="1" s="1"/>
  <c r="AS6" i="1"/>
  <c r="AT6" i="1" s="1"/>
  <c r="AS5" i="1"/>
  <c r="AT5" i="1" s="1"/>
  <c r="AS4" i="1"/>
  <c r="AT4" i="1" s="1"/>
  <c r="AH10" i="1"/>
  <c r="AG10" i="1"/>
  <c r="AG6" i="1"/>
  <c r="AH6" i="1"/>
  <c r="AG51" i="1"/>
  <c r="AI51" i="1" s="1"/>
  <c r="AJ51" i="1" s="1"/>
  <c r="AK51" i="1" s="1"/>
  <c r="AG47" i="1"/>
  <c r="AI47" i="1" s="1"/>
  <c r="AJ47" i="1" s="1"/>
  <c r="AK47" i="1" s="1"/>
  <c r="AG43" i="1"/>
  <c r="AI43" i="1" s="1"/>
  <c r="AJ43" i="1" s="1"/>
  <c r="AK43" i="1" s="1"/>
  <c r="AG39" i="1"/>
  <c r="AI39" i="1" s="1"/>
  <c r="AJ39" i="1" s="1"/>
  <c r="AK39" i="1" s="1"/>
  <c r="AG35" i="1"/>
  <c r="AI35" i="1" s="1"/>
  <c r="AJ35" i="1" s="1"/>
  <c r="AK35" i="1" s="1"/>
  <c r="AG31" i="1"/>
  <c r="AI31" i="1" s="1"/>
  <c r="AJ31" i="1" s="1"/>
  <c r="AK31" i="1" s="1"/>
  <c r="AG27" i="1"/>
  <c r="AG23" i="1"/>
  <c r="AG19" i="1"/>
  <c r="AG15" i="1"/>
  <c r="AG11" i="1"/>
  <c r="AG7" i="1"/>
  <c r="AH53" i="1"/>
  <c r="AH49" i="1"/>
  <c r="AH45" i="1"/>
  <c r="AH41" i="1"/>
  <c r="AH37" i="1"/>
  <c r="AH33" i="1"/>
  <c r="AH29" i="1"/>
  <c r="AH25" i="1"/>
  <c r="AH21" i="1"/>
  <c r="AH17" i="1"/>
  <c r="AH13" i="1"/>
  <c r="AH9" i="1"/>
  <c r="AH5" i="1"/>
  <c r="AG53" i="1"/>
  <c r="AI53" i="1" s="1"/>
  <c r="AJ53" i="1" s="1"/>
  <c r="AK53" i="1" s="1"/>
  <c r="AG49" i="1"/>
  <c r="AI49" i="1" s="1"/>
  <c r="AJ49" i="1" s="1"/>
  <c r="AK49" i="1" s="1"/>
  <c r="AG45" i="1"/>
  <c r="AI45" i="1" s="1"/>
  <c r="AJ45" i="1" s="1"/>
  <c r="AK45" i="1" s="1"/>
  <c r="AG41" i="1"/>
  <c r="AI41" i="1" s="1"/>
  <c r="AJ41" i="1" s="1"/>
  <c r="AK41" i="1" s="1"/>
  <c r="AG37" i="1"/>
  <c r="AI37" i="1" s="1"/>
  <c r="AJ37" i="1" s="1"/>
  <c r="AK37" i="1" s="1"/>
  <c r="AG33" i="1"/>
  <c r="AI33" i="1" s="1"/>
  <c r="AJ33" i="1" s="1"/>
  <c r="AK33" i="1" s="1"/>
  <c r="AG29" i="1"/>
  <c r="AG25" i="1"/>
  <c r="AG21" i="1"/>
  <c r="AI21" i="1" s="1"/>
  <c r="AJ21" i="1" s="1"/>
  <c r="AG17" i="1"/>
  <c r="AG13" i="1"/>
  <c r="AG9" i="1"/>
  <c r="AG5" i="1"/>
  <c r="AH52" i="1"/>
  <c r="AH48" i="1"/>
  <c r="AH44" i="1"/>
  <c r="AH40" i="1"/>
  <c r="AH36" i="1"/>
  <c r="AH32" i="1"/>
  <c r="AH28" i="1"/>
  <c r="AH24" i="1"/>
  <c r="AH20" i="1"/>
  <c r="AH16" i="1"/>
  <c r="AH12" i="1"/>
  <c r="AH8" i="1"/>
  <c r="AH4" i="1"/>
  <c r="AG52" i="1"/>
  <c r="AI52" i="1" s="1"/>
  <c r="AJ52" i="1" s="1"/>
  <c r="AK52" i="1" s="1"/>
  <c r="AG48" i="1"/>
  <c r="AI48" i="1" s="1"/>
  <c r="AJ48" i="1" s="1"/>
  <c r="AK48" i="1" s="1"/>
  <c r="AG44" i="1"/>
  <c r="AI44" i="1" s="1"/>
  <c r="AJ44" i="1" s="1"/>
  <c r="AK44" i="1" s="1"/>
  <c r="AG40" i="1"/>
  <c r="AI40" i="1" s="1"/>
  <c r="AJ40" i="1" s="1"/>
  <c r="AK40" i="1" s="1"/>
  <c r="AG36" i="1"/>
  <c r="AI36" i="1" s="1"/>
  <c r="AJ36" i="1" s="1"/>
  <c r="AK36" i="1" s="1"/>
  <c r="AG32" i="1"/>
  <c r="AI32" i="1" s="1"/>
  <c r="AJ32" i="1" s="1"/>
  <c r="AG28" i="1"/>
  <c r="AI28" i="1" s="1"/>
  <c r="AJ28" i="1" s="1"/>
  <c r="AG24" i="1"/>
  <c r="AG20" i="1"/>
  <c r="AI20" i="1" s="1"/>
  <c r="AJ20" i="1" s="1"/>
  <c r="AK20" i="1" s="1"/>
  <c r="AG16" i="1"/>
  <c r="AG12" i="1"/>
  <c r="AG8" i="1"/>
  <c r="AG4" i="1"/>
  <c r="AH51" i="1"/>
  <c r="AH47" i="1"/>
  <c r="AH43" i="1"/>
  <c r="AH39" i="1"/>
  <c r="AH35" i="1"/>
  <c r="AH31" i="1"/>
  <c r="AH27" i="1"/>
  <c r="AH23" i="1"/>
  <c r="AH19" i="1"/>
  <c r="AH15" i="1"/>
  <c r="AH11" i="1"/>
  <c r="AH7" i="1"/>
  <c r="T3" i="1"/>
  <c r="T50" i="1"/>
  <c r="U50" i="1" s="1"/>
  <c r="T46" i="1"/>
  <c r="U46" i="1" s="1"/>
  <c r="T42" i="1"/>
  <c r="U42" i="1" s="1"/>
  <c r="T38" i="1"/>
  <c r="U38" i="1" s="1"/>
  <c r="T34" i="1"/>
  <c r="U34" i="1" s="1"/>
  <c r="T30" i="1"/>
  <c r="U30" i="1" s="1"/>
  <c r="T26" i="1"/>
  <c r="U26" i="1" s="1"/>
  <c r="T22" i="1"/>
  <c r="U22" i="1" s="1"/>
  <c r="T18" i="1"/>
  <c r="U18" i="1" s="1"/>
  <c r="T14" i="1"/>
  <c r="U14" i="1" s="1"/>
  <c r="T10" i="1"/>
  <c r="U10" i="1" s="1"/>
  <c r="T6" i="1"/>
  <c r="U6" i="1" s="1"/>
  <c r="X3" i="1"/>
  <c r="W53" i="1"/>
  <c r="Z53" i="1" s="1"/>
  <c r="Y51" i="1"/>
  <c r="AB51" i="1" s="1"/>
  <c r="X50" i="1"/>
  <c r="AA50" i="1" s="1"/>
  <c r="W49" i="1"/>
  <c r="Z49" i="1" s="1"/>
  <c r="Y47" i="1"/>
  <c r="AB47" i="1" s="1"/>
  <c r="X46" i="1"/>
  <c r="AA46" i="1" s="1"/>
  <c r="W45" i="1"/>
  <c r="Z45" i="1" s="1"/>
  <c r="Y43" i="1"/>
  <c r="AB43" i="1" s="1"/>
  <c r="X42" i="1"/>
  <c r="AA42" i="1" s="1"/>
  <c r="W41" i="1"/>
  <c r="Z41" i="1" s="1"/>
  <c r="Y39" i="1"/>
  <c r="AB39" i="1" s="1"/>
  <c r="X38" i="1"/>
  <c r="AA38" i="1" s="1"/>
  <c r="W37" i="1"/>
  <c r="Z37" i="1" s="1"/>
  <c r="Y35" i="1"/>
  <c r="AB35" i="1" s="1"/>
  <c r="X34" i="1"/>
  <c r="AA34" i="1" s="1"/>
  <c r="W33" i="1"/>
  <c r="Z33" i="1" s="1"/>
  <c r="Y31" i="1"/>
  <c r="AB31" i="1" s="1"/>
  <c r="X30" i="1"/>
  <c r="AA30" i="1" s="1"/>
  <c r="W29" i="1"/>
  <c r="Z29" i="1" s="1"/>
  <c r="Y27" i="1"/>
  <c r="AB27" i="1" s="1"/>
  <c r="X26" i="1"/>
  <c r="AA26" i="1" s="1"/>
  <c r="W25" i="1"/>
  <c r="Z25" i="1" s="1"/>
  <c r="Y23" i="1"/>
  <c r="AB23" i="1" s="1"/>
  <c r="X22" i="1"/>
  <c r="AA22" i="1" s="1"/>
  <c r="W21" i="1"/>
  <c r="Z21" i="1" s="1"/>
  <c r="Y19" i="1"/>
  <c r="AB19" i="1" s="1"/>
  <c r="X18" i="1"/>
  <c r="AA18" i="1" s="1"/>
  <c r="W17" i="1"/>
  <c r="Z17" i="1" s="1"/>
  <c r="Y15" i="1"/>
  <c r="AB15" i="1" s="1"/>
  <c r="X14" i="1"/>
  <c r="AA14" i="1" s="1"/>
  <c r="W13" i="1"/>
  <c r="Z13" i="1" s="1"/>
  <c r="Y11" i="1"/>
  <c r="AB11" i="1" s="1"/>
  <c r="X10" i="1"/>
  <c r="AA10" i="1" s="1"/>
  <c r="W9" i="1"/>
  <c r="Z9" i="1" s="1"/>
  <c r="Y7" i="1"/>
  <c r="AB7" i="1" s="1"/>
  <c r="X6" i="1"/>
  <c r="AA6" i="1" s="1"/>
  <c r="W5" i="1"/>
  <c r="Z5" i="1" s="1"/>
  <c r="AV141" i="13" s="1"/>
  <c r="T53" i="1"/>
  <c r="U53" i="1" s="1"/>
  <c r="T49" i="1"/>
  <c r="U49" i="1" s="1"/>
  <c r="T45" i="1"/>
  <c r="U45" i="1" s="1"/>
  <c r="T41" i="1"/>
  <c r="U41" i="1" s="1"/>
  <c r="T37" i="1"/>
  <c r="U37" i="1" s="1"/>
  <c r="T33" i="1"/>
  <c r="U33" i="1" s="1"/>
  <c r="T29" i="1"/>
  <c r="U29" i="1" s="1"/>
  <c r="T25" i="1"/>
  <c r="U25" i="1" s="1"/>
  <c r="T21" i="1"/>
  <c r="U21" i="1" s="1"/>
  <c r="T17" i="1"/>
  <c r="U17" i="1" s="1"/>
  <c r="T13" i="1"/>
  <c r="U13" i="1" s="1"/>
  <c r="T9" i="1"/>
  <c r="U9" i="1" s="1"/>
  <c r="T5" i="1"/>
  <c r="U5" i="1" s="1"/>
  <c r="AU140" i="13" s="1"/>
  <c r="Y3" i="1"/>
  <c r="Y52" i="1"/>
  <c r="AB52" i="1" s="1"/>
  <c r="X51" i="1"/>
  <c r="AA51" i="1" s="1"/>
  <c r="W50" i="1"/>
  <c r="Z50" i="1" s="1"/>
  <c r="Y48" i="1"/>
  <c r="AB48" i="1" s="1"/>
  <c r="X47" i="1"/>
  <c r="AA47" i="1" s="1"/>
  <c r="W46" i="1"/>
  <c r="Z46" i="1" s="1"/>
  <c r="Y44" i="1"/>
  <c r="AB44" i="1" s="1"/>
  <c r="X43" i="1"/>
  <c r="AA43" i="1" s="1"/>
  <c r="W42" i="1"/>
  <c r="Z42" i="1" s="1"/>
  <c r="Y40" i="1"/>
  <c r="AB40" i="1" s="1"/>
  <c r="X39" i="1"/>
  <c r="AA39" i="1" s="1"/>
  <c r="W38" i="1"/>
  <c r="Z38" i="1" s="1"/>
  <c r="Y36" i="1"/>
  <c r="AB36" i="1" s="1"/>
  <c r="X35" i="1"/>
  <c r="AA35" i="1" s="1"/>
  <c r="W34" i="1"/>
  <c r="Z34" i="1" s="1"/>
  <c r="Y32" i="1"/>
  <c r="AB32" i="1" s="1"/>
  <c r="X31" i="1"/>
  <c r="AA31" i="1" s="1"/>
  <c r="W30" i="1"/>
  <c r="Z30" i="1" s="1"/>
  <c r="Y28" i="1"/>
  <c r="AB28" i="1" s="1"/>
  <c r="X27" i="1"/>
  <c r="AA27" i="1" s="1"/>
  <c r="W26" i="1"/>
  <c r="Z26" i="1" s="1"/>
  <c r="Y24" i="1"/>
  <c r="AB24" i="1" s="1"/>
  <c r="X23" i="1"/>
  <c r="AA23" i="1" s="1"/>
  <c r="W22" i="1"/>
  <c r="Z22" i="1" s="1"/>
  <c r="Y20" i="1"/>
  <c r="AB20" i="1" s="1"/>
  <c r="X19" i="1"/>
  <c r="AA19" i="1" s="1"/>
  <c r="W18" i="1"/>
  <c r="Z18" i="1" s="1"/>
  <c r="Y16" i="1"/>
  <c r="AB16" i="1" s="1"/>
  <c r="X15" i="1"/>
  <c r="AA15" i="1" s="1"/>
  <c r="W14" i="1"/>
  <c r="Z14" i="1" s="1"/>
  <c r="Y12" i="1"/>
  <c r="AB12" i="1" s="1"/>
  <c r="X11" i="1"/>
  <c r="AA11" i="1" s="1"/>
  <c r="W10" i="1"/>
  <c r="Z10" i="1" s="1"/>
  <c r="Y8" i="1"/>
  <c r="AB8" i="1" s="1"/>
  <c r="X7" i="1"/>
  <c r="AA7" i="1" s="1"/>
  <c r="W6" i="1"/>
  <c r="Z6" i="1" s="1"/>
  <c r="T52" i="1"/>
  <c r="U52" i="1" s="1"/>
  <c r="T48" i="1"/>
  <c r="U48" i="1" s="1"/>
  <c r="T44" i="1"/>
  <c r="U44" i="1" s="1"/>
  <c r="T40" i="1"/>
  <c r="U40" i="1" s="1"/>
  <c r="T36" i="1"/>
  <c r="U36" i="1" s="1"/>
  <c r="T32" i="1"/>
  <c r="U32" i="1" s="1"/>
  <c r="T28" i="1"/>
  <c r="U28" i="1" s="1"/>
  <c r="T24" i="1"/>
  <c r="U24" i="1" s="1"/>
  <c r="T20" i="1"/>
  <c r="U20" i="1" s="1"/>
  <c r="T16" i="1"/>
  <c r="U16" i="1" s="1"/>
  <c r="T12" i="1"/>
  <c r="U12" i="1" s="1"/>
  <c r="T8" i="1"/>
  <c r="U8" i="1" s="1"/>
  <c r="T4" i="1"/>
  <c r="U4" i="1" s="1"/>
  <c r="Y53" i="1"/>
  <c r="AB53" i="1" s="1"/>
  <c r="X52" i="1"/>
  <c r="AA52" i="1" s="1"/>
  <c r="W51" i="1"/>
  <c r="Z51" i="1" s="1"/>
  <c r="Y49" i="1"/>
  <c r="AB49" i="1" s="1"/>
  <c r="X48" i="1"/>
  <c r="AA48" i="1" s="1"/>
  <c r="W47" i="1"/>
  <c r="Z47" i="1" s="1"/>
  <c r="Y45" i="1"/>
  <c r="AB45" i="1" s="1"/>
  <c r="X44" i="1"/>
  <c r="AA44" i="1" s="1"/>
  <c r="W43" i="1"/>
  <c r="Z43" i="1" s="1"/>
  <c r="Y41" i="1"/>
  <c r="AB41" i="1" s="1"/>
  <c r="X40" i="1"/>
  <c r="AA40" i="1" s="1"/>
  <c r="W39" i="1"/>
  <c r="Z39" i="1" s="1"/>
  <c r="Y37" i="1"/>
  <c r="AB37" i="1" s="1"/>
  <c r="X36" i="1"/>
  <c r="AA36" i="1" s="1"/>
  <c r="W35" i="1"/>
  <c r="Z35" i="1" s="1"/>
  <c r="Y33" i="1"/>
  <c r="AB33" i="1" s="1"/>
  <c r="X32" i="1"/>
  <c r="AA32" i="1" s="1"/>
  <c r="W31" i="1"/>
  <c r="Z31" i="1" s="1"/>
  <c r="Y29" i="1"/>
  <c r="AB29" i="1" s="1"/>
  <c r="X28" i="1"/>
  <c r="AA28" i="1" s="1"/>
  <c r="W27" i="1"/>
  <c r="Z27" i="1" s="1"/>
  <c r="Y25" i="1"/>
  <c r="AB25" i="1" s="1"/>
  <c r="X24" i="1"/>
  <c r="AA24" i="1" s="1"/>
  <c r="W23" i="1"/>
  <c r="Z23" i="1" s="1"/>
  <c r="Y21" i="1"/>
  <c r="AB21" i="1" s="1"/>
  <c r="X20" i="1"/>
  <c r="AA20" i="1" s="1"/>
  <c r="W19" i="1"/>
  <c r="Z19" i="1" s="1"/>
  <c r="Y17" i="1"/>
  <c r="AB17" i="1" s="1"/>
  <c r="X16" i="1"/>
  <c r="AA16" i="1" s="1"/>
  <c r="W15" i="1"/>
  <c r="Z15" i="1" s="1"/>
  <c r="Y13" i="1"/>
  <c r="AB13" i="1" s="1"/>
  <c r="X12" i="1"/>
  <c r="AA12" i="1" s="1"/>
  <c r="W11" i="1"/>
  <c r="Z11" i="1" s="1"/>
  <c r="Y9" i="1"/>
  <c r="AB9" i="1" s="1"/>
  <c r="X8" i="1"/>
  <c r="AA8" i="1" s="1"/>
  <c r="W7" i="1"/>
  <c r="Z7" i="1" s="1"/>
  <c r="Y5" i="1"/>
  <c r="AB5" i="1" s="1"/>
  <c r="X4" i="1"/>
  <c r="AA4" i="1" s="1"/>
  <c r="AI25" i="1" l="1"/>
  <c r="AJ25" i="1" s="1"/>
  <c r="AK25" i="1" s="1"/>
  <c r="AI24" i="1"/>
  <c r="AJ24" i="1" s="1"/>
  <c r="AK24" i="1" s="1"/>
  <c r="AI18" i="1"/>
  <c r="AJ18" i="1" s="1"/>
  <c r="AK18" i="1" s="1"/>
  <c r="AI17" i="1"/>
  <c r="AJ17" i="1" s="1"/>
  <c r="AK17" i="1" s="1"/>
  <c r="AI16" i="1"/>
  <c r="AJ16" i="1" s="1"/>
  <c r="AK16" i="1" s="1"/>
  <c r="AI14" i="1"/>
  <c r="AJ14" i="1" s="1"/>
  <c r="AK14" i="1" s="1"/>
  <c r="AI13" i="1"/>
  <c r="AJ13" i="1" s="1"/>
  <c r="AK13" i="1" s="1"/>
  <c r="CE140" i="13"/>
  <c r="DG140" i="13" s="1"/>
  <c r="AU143" i="13"/>
  <c r="BW143" i="13" s="1"/>
  <c r="AU141" i="13"/>
  <c r="BW141" i="13" s="1"/>
  <c r="AU142" i="13"/>
  <c r="BW142" i="13" s="1"/>
  <c r="AV140" i="13"/>
  <c r="CF140" i="13" s="1"/>
  <c r="DH140" i="13" s="1"/>
  <c r="BX141" i="13"/>
  <c r="BX140" i="13" s="1"/>
  <c r="K40" i="13" s="1"/>
  <c r="AK28" i="1"/>
  <c r="AK21" i="1"/>
  <c r="AI15" i="1"/>
  <c r="AJ15" i="1" s="1"/>
  <c r="AK15" i="1" s="1"/>
  <c r="AU136" i="13"/>
  <c r="AK32" i="1"/>
  <c r="AI19" i="1"/>
  <c r="AJ19" i="1" s="1"/>
  <c r="AK19" i="1" s="1"/>
  <c r="AV138" i="13"/>
  <c r="AV150" i="13" s="1"/>
  <c r="AI29" i="1"/>
  <c r="AJ29" i="1" s="1"/>
  <c r="AK29" i="1" s="1"/>
  <c r="AI23" i="1"/>
  <c r="AJ23" i="1" s="1"/>
  <c r="AK23" i="1" s="1"/>
  <c r="AV139" i="13"/>
  <c r="AV151" i="13" s="1"/>
  <c r="AI27" i="1"/>
  <c r="AJ27" i="1" s="1"/>
  <c r="AK27" i="1" s="1"/>
  <c r="AI26" i="1"/>
  <c r="AJ26" i="1" s="1"/>
  <c r="AK26" i="1" s="1"/>
  <c r="AV137" i="13"/>
  <c r="AI12" i="1"/>
  <c r="AJ12" i="1" s="1"/>
  <c r="AK12" i="1" s="1"/>
  <c r="B51" i="8"/>
  <c r="A51" i="8" s="1"/>
  <c r="B52" i="8"/>
  <c r="A52" i="8" s="1"/>
  <c r="B50" i="8"/>
  <c r="A50" i="8" s="1"/>
  <c r="AM14" i="1"/>
  <c r="S14" i="1" s="1"/>
  <c r="AM16" i="1"/>
  <c r="S16" i="1" s="1"/>
  <c r="AM12" i="1"/>
  <c r="S12" i="1" s="1"/>
  <c r="AM13" i="1"/>
  <c r="S13" i="1" s="1"/>
  <c r="AM19" i="1"/>
  <c r="S19" i="1" s="1"/>
  <c r="AM18" i="1"/>
  <c r="S18" i="1" s="1"/>
  <c r="AM17" i="1"/>
  <c r="S17" i="1" s="1"/>
  <c r="AM30" i="1"/>
  <c r="S30" i="1" s="1"/>
  <c r="AM28" i="1"/>
  <c r="S28" i="1" s="1"/>
  <c r="AM32" i="1"/>
  <c r="S32" i="1" s="1"/>
  <c r="AM21" i="1"/>
  <c r="S21" i="1" s="1"/>
  <c r="AM25" i="1"/>
  <c r="S25" i="1" s="1"/>
  <c r="AC25" i="1"/>
  <c r="AD25" i="1" s="1"/>
  <c r="F33" i="9"/>
  <c r="F31" i="9"/>
  <c r="F32" i="9"/>
  <c r="F34" i="9"/>
  <c r="F30" i="9"/>
  <c r="AM15" i="1"/>
  <c r="S15" i="1" s="1"/>
  <c r="AM23" i="1"/>
  <c r="S23" i="1" s="1"/>
  <c r="AM10" i="1"/>
  <c r="S10" i="1" s="1"/>
  <c r="AI3" i="1"/>
  <c r="AJ3" i="1" s="1"/>
  <c r="X54" i="1"/>
  <c r="AM31" i="1"/>
  <c r="S31" i="1" s="1"/>
  <c r="AM29" i="1"/>
  <c r="S29" i="1" s="1"/>
  <c r="AM22" i="1"/>
  <c r="S22" i="1" s="1"/>
  <c r="AM20" i="1"/>
  <c r="S20" i="1" s="1"/>
  <c r="AM33" i="1"/>
  <c r="S33" i="1" s="1"/>
  <c r="AM26" i="1"/>
  <c r="S26" i="1" s="1"/>
  <c r="AM24" i="1"/>
  <c r="S24" i="1" s="1"/>
  <c r="AM6" i="1"/>
  <c r="S6" i="1" s="1"/>
  <c r="Y54" i="1"/>
  <c r="AM8" i="1"/>
  <c r="S8" i="1" s="1"/>
  <c r="AM9" i="1"/>
  <c r="S9" i="1" s="1"/>
  <c r="W54" i="1"/>
  <c r="AM27" i="1"/>
  <c r="S27" i="1" s="1"/>
  <c r="AM7" i="1"/>
  <c r="S7" i="1" s="1"/>
  <c r="AM4" i="1"/>
  <c r="S4" i="1" s="1"/>
  <c r="AC42" i="1"/>
  <c r="AD42" i="1" s="1"/>
  <c r="AC10" i="1"/>
  <c r="AC35" i="1"/>
  <c r="AD35" i="1" s="1"/>
  <c r="AC33" i="1"/>
  <c r="AD33" i="1" s="1"/>
  <c r="AC26" i="1"/>
  <c r="AD26" i="1" s="1"/>
  <c r="AC19" i="1"/>
  <c r="AD19" i="1" s="1"/>
  <c r="AC51" i="1"/>
  <c r="AD51" i="1" s="1"/>
  <c r="AC48" i="1"/>
  <c r="AD48" i="1" s="1"/>
  <c r="AC14" i="1"/>
  <c r="AD14" i="1" s="1"/>
  <c r="AC30" i="1"/>
  <c r="AD30" i="1" s="1"/>
  <c r="AC46" i="1"/>
  <c r="AD46" i="1" s="1"/>
  <c r="AM11" i="1"/>
  <c r="S11" i="1" s="1"/>
  <c r="AM5" i="1"/>
  <c r="S5" i="1" s="1"/>
  <c r="AC12" i="1"/>
  <c r="AD12" i="1" s="1"/>
  <c r="AC28" i="1"/>
  <c r="AD28" i="1" s="1"/>
  <c r="AC44" i="1"/>
  <c r="AD44" i="1" s="1"/>
  <c r="AI9" i="1"/>
  <c r="AJ9" i="1" s="1"/>
  <c r="AK9" i="1" s="1"/>
  <c r="AI10" i="1"/>
  <c r="AJ10" i="1" s="1"/>
  <c r="AK10" i="1" s="1"/>
  <c r="AM3" i="1"/>
  <c r="AC27" i="1"/>
  <c r="AD27" i="1" s="1"/>
  <c r="AC49" i="1"/>
  <c r="AD49" i="1" s="1"/>
  <c r="AC13" i="1"/>
  <c r="AD13" i="1" s="1"/>
  <c r="AC16" i="1"/>
  <c r="AD16" i="1" s="1"/>
  <c r="AC22" i="1"/>
  <c r="AD22" i="1" s="1"/>
  <c r="AC38" i="1"/>
  <c r="AD38" i="1" s="1"/>
  <c r="AC43" i="1"/>
  <c r="AD43" i="1" s="1"/>
  <c r="AC18" i="1"/>
  <c r="AD18" i="1" s="1"/>
  <c r="AC29" i="1"/>
  <c r="AD29" i="1" s="1"/>
  <c r="AC45" i="1"/>
  <c r="AD45" i="1" s="1"/>
  <c r="AC50" i="1"/>
  <c r="AD50" i="1" s="1"/>
  <c r="AC24" i="1"/>
  <c r="AD24" i="1" s="1"/>
  <c r="AC40" i="1"/>
  <c r="AD40" i="1" s="1"/>
  <c r="AC15" i="1"/>
  <c r="AD15" i="1" s="1"/>
  <c r="AC20" i="1"/>
  <c r="AD20" i="1" s="1"/>
  <c r="AC31" i="1"/>
  <c r="AD31" i="1" s="1"/>
  <c r="AC36" i="1"/>
  <c r="AD36" i="1" s="1"/>
  <c r="AC47" i="1"/>
  <c r="AD47" i="1" s="1"/>
  <c r="AC52" i="1"/>
  <c r="AD52" i="1" s="1"/>
  <c r="AI11" i="1"/>
  <c r="AJ11" i="1" s="1"/>
  <c r="AK11" i="1" s="1"/>
  <c r="AI4" i="1"/>
  <c r="AJ4" i="1" s="1"/>
  <c r="AK4" i="1" s="1"/>
  <c r="AC4" i="1"/>
  <c r="AC34" i="1"/>
  <c r="AD34" i="1" s="1"/>
  <c r="AC11" i="1"/>
  <c r="H30" i="9" s="1"/>
  <c r="AC32" i="1"/>
  <c r="AD32" i="1" s="1"/>
  <c r="AC23" i="1"/>
  <c r="AD23" i="1" s="1"/>
  <c r="AC39" i="1"/>
  <c r="AD39" i="1" s="1"/>
  <c r="AI5" i="1"/>
  <c r="AJ5" i="1" s="1"/>
  <c r="AK5" i="1" s="1"/>
  <c r="AI6" i="1"/>
  <c r="AJ6" i="1" s="1"/>
  <c r="AK6" i="1" s="1"/>
  <c r="AI8" i="1"/>
  <c r="AJ8" i="1" s="1"/>
  <c r="AK8" i="1" s="1"/>
  <c r="AI7" i="1"/>
  <c r="AJ7" i="1" s="1"/>
  <c r="AK7" i="1" s="1"/>
  <c r="AC8" i="1"/>
  <c r="AC7" i="1"/>
  <c r="AC6" i="1"/>
  <c r="AC9" i="1"/>
  <c r="AD9" i="1" s="1"/>
  <c r="AC41" i="1"/>
  <c r="AD41" i="1" s="1"/>
  <c r="AC5" i="1"/>
  <c r="AD5" i="1" s="1"/>
  <c r="AC21" i="1"/>
  <c r="AD21" i="1" s="1"/>
  <c r="AC37" i="1"/>
  <c r="AD37" i="1" s="1"/>
  <c r="AC53" i="1"/>
  <c r="AD53" i="1" s="1"/>
  <c r="AC17" i="1"/>
  <c r="AD17" i="1" s="1"/>
  <c r="BW140" i="13" l="1"/>
  <c r="K39" i="13" s="1"/>
  <c r="AV149" i="13"/>
  <c r="AV136" i="13"/>
  <c r="AU148" i="13"/>
  <c r="AU138" i="13"/>
  <c r="AU150" i="13" s="1"/>
  <c r="AU139" i="13"/>
  <c r="AU151" i="13" s="1"/>
  <c r="CE136" i="13"/>
  <c r="CE148" i="13" s="1"/>
  <c r="AU137" i="13"/>
  <c r="AU149" i="13" s="1"/>
  <c r="L13" i="9" a="1"/>
  <c r="L13" i="9" s="1"/>
  <c r="AD8" i="1"/>
  <c r="H33" i="9"/>
  <c r="H31" i="9"/>
  <c r="AD4" i="1"/>
  <c r="AD10" i="1"/>
  <c r="H34" i="9"/>
  <c r="AD7" i="1"/>
  <c r="H32" i="9"/>
  <c r="AD6" i="1"/>
  <c r="AD11" i="1"/>
  <c r="S3" i="1"/>
  <c r="AV148" i="13" l="1"/>
  <c r="CF136" i="13"/>
  <c r="CF148" i="13" s="1"/>
  <c r="AB3" i="1"/>
  <c r="AR139" i="13" s="1"/>
  <c r="AA3" i="1"/>
  <c r="AR138" i="13" s="1"/>
  <c r="Z3" i="1"/>
  <c r="J19" i="9"/>
  <c r="I19" i="9"/>
  <c r="H19" i="9"/>
  <c r="D19" i="9"/>
  <c r="C19" i="9"/>
  <c r="B19" i="9"/>
  <c r="J1" i="9"/>
  <c r="C8" i="13" s="1"/>
  <c r="D8" i="13" s="1"/>
  <c r="AR137" i="13" l="1"/>
  <c r="AR136" i="13" s="1"/>
  <c r="AZ137" i="13"/>
  <c r="AR150" i="13"/>
  <c r="BX138" i="13"/>
  <c r="BX150" i="13" s="1"/>
  <c r="BX139" i="13"/>
  <c r="BX151" i="13" s="1"/>
  <c r="AR151" i="13"/>
  <c r="C36" i="13"/>
  <c r="D36" i="13" s="1"/>
  <c r="C30" i="13"/>
  <c r="D30" i="13" s="1"/>
  <c r="AB150" i="13"/>
  <c r="AB145" i="13"/>
  <c r="AB138" i="13"/>
  <c r="AB143" i="13"/>
  <c r="AB149" i="13"/>
  <c r="AB144" i="13"/>
  <c r="AB141" i="13"/>
  <c r="AB147" i="13"/>
  <c r="AB148" i="13"/>
  <c r="AB142" i="13"/>
  <c r="AB136" i="13"/>
  <c r="AB137" i="13"/>
  <c r="AB151" i="13"/>
  <c r="AB146" i="13"/>
  <c r="AB140" i="13"/>
  <c r="AB139" i="13"/>
  <c r="AB54" i="1"/>
  <c r="H41" i="9"/>
  <c r="Z54" i="1"/>
  <c r="H39" i="9"/>
  <c r="AA54" i="1"/>
  <c r="H40" i="9"/>
  <c r="Z57" i="1"/>
  <c r="O57" i="1"/>
  <c r="K57" i="1"/>
  <c r="G57" i="1"/>
  <c r="Z56" i="1"/>
  <c r="O56" i="1"/>
  <c r="K56" i="1"/>
  <c r="G56" i="1"/>
  <c r="Z55" i="1"/>
  <c r="O55" i="1"/>
  <c r="K55" i="1"/>
  <c r="G55" i="1"/>
  <c r="P56" i="1"/>
  <c r="H56" i="1"/>
  <c r="W55" i="1"/>
  <c r="H55" i="1"/>
  <c r="Y57" i="1"/>
  <c r="R57" i="1"/>
  <c r="N57" i="1"/>
  <c r="J57" i="1"/>
  <c r="F57" i="1"/>
  <c r="Y56" i="1"/>
  <c r="R56" i="1"/>
  <c r="N56" i="1"/>
  <c r="J56" i="1"/>
  <c r="F56" i="1"/>
  <c r="Y55" i="1"/>
  <c r="R55" i="1"/>
  <c r="N55" i="1"/>
  <c r="J55" i="1"/>
  <c r="F55" i="1"/>
  <c r="W56" i="1"/>
  <c r="AA55" i="1"/>
  <c r="L55" i="1"/>
  <c r="AB57" i="1"/>
  <c r="X57" i="1"/>
  <c r="Q57" i="1"/>
  <c r="M57" i="1"/>
  <c r="I57" i="1"/>
  <c r="E57" i="1"/>
  <c r="AB56" i="1"/>
  <c r="X56" i="1"/>
  <c r="Q56" i="1"/>
  <c r="M56" i="1"/>
  <c r="I56" i="1"/>
  <c r="E56" i="1"/>
  <c r="AB55" i="1"/>
  <c r="X55" i="1"/>
  <c r="Q55" i="1"/>
  <c r="M55" i="1"/>
  <c r="I55" i="1"/>
  <c r="E55" i="1"/>
  <c r="AA57" i="1"/>
  <c r="W57" i="1"/>
  <c r="P57" i="1"/>
  <c r="L57" i="1"/>
  <c r="H57" i="1"/>
  <c r="D57" i="1"/>
  <c r="AA56" i="1"/>
  <c r="L56" i="1"/>
  <c r="D56" i="1"/>
  <c r="P55" i="1"/>
  <c r="D55" i="1"/>
  <c r="D21" i="9"/>
  <c r="C21" i="9"/>
  <c r="B21" i="9"/>
  <c r="L8" i="9" s="1"/>
  <c r="U3" i="1"/>
  <c r="AC3" i="1"/>
  <c r="B35" i="9"/>
  <c r="BX137" i="13" l="1"/>
  <c r="BX149" i="13" s="1"/>
  <c r="AR149" i="13"/>
  <c r="H47" i="9"/>
  <c r="H29" i="9"/>
  <c r="F47" i="9"/>
  <c r="AY136" i="13"/>
  <c r="F29" i="9"/>
  <c r="AZ136" i="13"/>
  <c r="AZ149" i="13"/>
  <c r="U56" i="1"/>
  <c r="AC56" i="1"/>
  <c r="H46" i="9"/>
  <c r="H27" i="9"/>
  <c r="U55" i="1"/>
  <c r="AQ136" i="13"/>
  <c r="F41" i="9"/>
  <c r="F40" i="9"/>
  <c r="F39" i="9"/>
  <c r="F27" i="9"/>
  <c r="AR148" i="13"/>
  <c r="CB136" i="13"/>
  <c r="B47" i="8"/>
  <c r="A47" i="8" s="1"/>
  <c r="L10" i="9"/>
  <c r="B48" i="8"/>
  <c r="L11" i="9"/>
  <c r="B49" i="8"/>
  <c r="AC55" i="1"/>
  <c r="AK3" i="1"/>
  <c r="F46" i="9"/>
  <c r="C32" i="13"/>
  <c r="D32" i="13" s="1"/>
  <c r="L9" i="9"/>
  <c r="AC57" i="1"/>
  <c r="H48" i="9"/>
  <c r="H28" i="9"/>
  <c r="U57" i="1"/>
  <c r="F48" i="9"/>
  <c r="F28" i="9"/>
  <c r="AC54" i="1"/>
  <c r="U54" i="1"/>
  <c r="D35" i="9"/>
  <c r="B49" i="9"/>
  <c r="C37" i="13" s="1"/>
  <c r="D37" i="13" s="1"/>
  <c r="D49" i="9"/>
  <c r="C38" i="13" s="1"/>
  <c r="D38" i="13" s="1"/>
  <c r="AD3" i="1"/>
  <c r="BX136" i="13" l="1"/>
  <c r="CJ136" i="13"/>
  <c r="CJ148" i="13" s="1"/>
  <c r="AZ148" i="13"/>
  <c r="AY148" i="13"/>
  <c r="AY138" i="13"/>
  <c r="AY150" i="13" s="1"/>
  <c r="AY139" i="13"/>
  <c r="AY151" i="13" s="1"/>
  <c r="AY137" i="13"/>
  <c r="AY149" i="13" s="1"/>
  <c r="CI136" i="13"/>
  <c r="CI148" i="13" s="1"/>
  <c r="AD55" i="1"/>
  <c r="AD56" i="1"/>
  <c r="H49" i="9"/>
  <c r="C40" i="13" s="1"/>
  <c r="D40" i="13" s="1"/>
  <c r="CB148" i="13"/>
  <c r="BX148" i="13"/>
  <c r="J40" i="13"/>
  <c r="I40" i="13" s="1"/>
  <c r="AQ148" i="13"/>
  <c r="AQ137" i="13"/>
  <c r="AQ139" i="13"/>
  <c r="CA136" i="13"/>
  <c r="AQ138" i="13"/>
  <c r="F49" i="9"/>
  <c r="C39" i="13" s="1"/>
  <c r="D39" i="13" s="1"/>
  <c r="F42" i="13"/>
  <c r="H38" i="13"/>
  <c r="F41" i="13"/>
  <c r="H37" i="13"/>
  <c r="L6" i="9"/>
  <c r="A49" i="8"/>
  <c r="L5" i="9"/>
  <c r="A48" i="8"/>
  <c r="L4" i="9"/>
  <c r="H42" i="9"/>
  <c r="G68" i="9"/>
  <c r="B42" i="9"/>
  <c r="D42" i="9"/>
  <c r="B58" i="9"/>
  <c r="E68" i="9"/>
  <c r="AD54" i="1"/>
  <c r="AD57" i="1"/>
  <c r="C68" i="9"/>
  <c r="I68" i="9"/>
  <c r="F35" i="9"/>
  <c r="H35" i="9"/>
  <c r="DH136" i="13" l="1"/>
  <c r="DH148" i="13" s="1"/>
  <c r="D44" i="13" s="1"/>
  <c r="F44" i="13" s="1"/>
  <c r="H40" i="13"/>
  <c r="CA148" i="13"/>
  <c r="DG136" i="13"/>
  <c r="DG148" i="13" s="1"/>
  <c r="D43" i="13" s="1"/>
  <c r="F43" i="13" s="1"/>
  <c r="BW138" i="13"/>
  <c r="BW150" i="13" s="1"/>
  <c r="AQ150" i="13"/>
  <c r="AQ151" i="13"/>
  <c r="BW139" i="13"/>
  <c r="BW151" i="13" s="1"/>
  <c r="BW137" i="13"/>
  <c r="AQ149" i="13"/>
  <c r="G20" i="13"/>
  <c r="G16" i="13"/>
  <c r="B46" i="8"/>
  <c r="J2" i="9" s="1" a="1"/>
  <c r="J2" i="9" s="1"/>
  <c r="F42" i="9"/>
  <c r="BW149" i="13" l="1"/>
  <c r="BW136" i="13"/>
  <c r="BW148" i="13" l="1"/>
  <c r="J39" i="13"/>
  <c r="I39" i="13" s="1"/>
  <c r="H39" i="13" s="1"/>
  <c r="G42"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Andreas Hekler</author>
    <author>Andreas Bohren</author>
  </authors>
  <commentList>
    <comment ref="Q1" authorId="0" shapeId="0" xr:uid="{00000000-0006-0000-0100-000001000000}">
      <text>
        <r>
          <rPr>
            <sz val="8"/>
            <color indexed="81"/>
            <rFont val="Arial"/>
            <family val="2"/>
          </rPr>
          <t xml:space="preserve">Detailfrage zu ersetzte Anlagen
Question détaillée sur les installations remplacés 
Domanda dettagliata su impianti sostituita </t>
        </r>
      </text>
    </comment>
    <comment ref="A2" authorId="0" shapeId="0" xr:uid="{CF481653-1172-45F4-B9E2-46B4DA24772A}">
      <text>
        <r>
          <rPr>
            <sz val="8"/>
            <color indexed="81"/>
            <rFont val="Arial"/>
            <family val="2"/>
          </rPr>
          <t>Wenn Hersteller und Modell nicht gefunden wird: 
Bitte "Modell ohne Förderung auswählen"
Si le fabricant et le modèle ne sont pas dans la liste: 
Veuillez sélectionner "Modèle sans promotion"
Se il produttore e il modello non sono stati: 
Selezionate "Modello senza promozione"</t>
        </r>
      </text>
    </comment>
    <comment ref="D2" authorId="1" shapeId="0" xr:uid="{00000000-0006-0000-0100-000002000000}">
      <text>
        <r>
          <rPr>
            <sz val="8"/>
            <color rgb="FF000000"/>
            <rFont val="Arial"/>
            <family val="2"/>
          </rPr>
          <t>Installierte Bruttofläche in m2
Surface brute installée en m2
Superficie lorda installata in m2</t>
        </r>
      </text>
    </comment>
    <comment ref="F2" authorId="1" shapeId="0" xr:uid="{00000000-0006-0000-0100-000003000000}">
      <text>
        <r>
          <rPr>
            <sz val="8"/>
            <color rgb="FF000000"/>
            <rFont val="Arial"/>
            <family val="2"/>
          </rPr>
          <t>Installierte Bruttofläche in m2
Surface brute installée en m2
Superficie lorda installata in m2</t>
        </r>
      </text>
    </comment>
    <comment ref="H2" authorId="1" shapeId="0" xr:uid="{00000000-0006-0000-0100-000004000000}">
      <text>
        <r>
          <rPr>
            <sz val="8"/>
            <color rgb="FF000000"/>
            <rFont val="Arial"/>
            <family val="2"/>
          </rPr>
          <t>Installierte Bruttofläche in m2
Surface brute installée en m2
Superficie lorda installata in m2</t>
        </r>
      </text>
    </comment>
    <comment ref="J2" authorId="1" shapeId="0" xr:uid="{00000000-0006-0000-0100-000005000000}">
      <text>
        <r>
          <rPr>
            <sz val="8"/>
            <color rgb="FF000000"/>
            <rFont val="Arial"/>
            <family val="2"/>
          </rPr>
          <t>Installierte Bruttofläche in m2
Surface brute installée en m2
Superficie lorda installata in m2</t>
        </r>
      </text>
    </comment>
    <comment ref="Q2" authorId="1" shapeId="0" xr:uid="{00000000-0006-0000-0100-000006000000}">
      <text>
        <r>
          <rPr>
            <sz val="8"/>
            <color rgb="FF000000"/>
            <rFont val="Arial"/>
            <family val="2"/>
          </rPr>
          <t>Installierte Bruttofläche in m2
Surface brute installée en m2
Superficie lorda installata in m2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TH</author>
  </authors>
  <commentList>
    <comment ref="F1" authorId="0" shapeId="0" xr:uid="{01D62C7D-DFFB-411C-A156-22A9E469EFBE}">
      <text>
        <r>
          <rPr>
            <b/>
            <sz val="9"/>
            <color indexed="81"/>
            <rFont val="Segoe UI"/>
            <family val="2"/>
          </rPr>
          <t>TH:</t>
        </r>
        <r>
          <rPr>
            <sz val="9"/>
            <color indexed="81"/>
            <rFont val="Segoe UI"/>
            <family val="2"/>
          </rPr>
          <t xml:space="preserve">
Nennleistung muss pro Fläche und nicht pro Kollektor sein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<sst xmlns="http://schemas.openxmlformats.org/spreadsheetml/2006/main" count="2910" uniqueCount="1284">
  <si>
    <t>Warmwasser</t>
  </si>
  <si>
    <t>Industrie</t>
  </si>
  <si>
    <t>Landwirtschaft</t>
  </si>
  <si>
    <t>Modell</t>
  </si>
  <si>
    <t>Hersteller</t>
  </si>
  <si>
    <t>VW</t>
  </si>
  <si>
    <t>WW</t>
  </si>
  <si>
    <t>HU</t>
  </si>
  <si>
    <t>Ort</t>
  </si>
  <si>
    <t>Total</t>
  </si>
  <si>
    <t>Anzahl Anlagen mit 
Anlagegrösse</t>
  </si>
  <si>
    <t>Installierter 
Jahresertrag kWh</t>
  </si>
  <si>
    <t>Heizungs-
untertützung</t>
  </si>
  <si>
    <t>Vorwärmung /
Schwimmbad</t>
  </si>
  <si>
    <t>Ersatz</t>
  </si>
  <si>
    <t>Kollektorart</t>
  </si>
  <si>
    <t>Kollektortyp</t>
  </si>
  <si>
    <t>Stammdaten</t>
  </si>
  <si>
    <t>Version Datei</t>
  </si>
  <si>
    <t>Aktualisierung Referenzdaten</t>
  </si>
  <si>
    <t>Letzte Aktualisierung</t>
  </si>
  <si>
    <t>Datenfelder für Eingabe</t>
  </si>
  <si>
    <t>Berechnete Werte</t>
  </si>
  <si>
    <t xml:space="preserve">Einfamilienhäuser </t>
  </si>
  <si>
    <t xml:space="preserve">Mehrfamilienhäuser </t>
  </si>
  <si>
    <t>Industrie, Gewerbe</t>
  </si>
  <si>
    <t>Dienstleistung</t>
  </si>
  <si>
    <t>Öffentliche Dienste</t>
  </si>
  <si>
    <t>Verkehr</t>
  </si>
  <si>
    <t>Übrige Standorte</t>
  </si>
  <si>
    <t>Kollektorart-Kategorie</t>
  </si>
  <si>
    <t>Röhren- und Flachkollektoren</t>
  </si>
  <si>
    <t>Unverglaste Kollektoren</t>
  </si>
  <si>
    <t>Haushalte</t>
  </si>
  <si>
    <t>Verbrauchergruppe nach GES</t>
  </si>
  <si>
    <t>Statistische Differenz inkl. Landwirtschaft</t>
  </si>
  <si>
    <t>Importeur</t>
  </si>
  <si>
    <t>Handelsunternehmung</t>
  </si>
  <si>
    <t>PLZ/Ort</t>
  </si>
  <si>
    <t>Kontaktperson</t>
  </si>
  <si>
    <t>Andere</t>
  </si>
  <si>
    <t>E-Mail</t>
  </si>
  <si>
    <t>Summe Herkunft</t>
  </si>
  <si>
    <t>Rücksendung</t>
  </si>
  <si>
    <t>Jahr</t>
  </si>
  <si>
    <t>Handel Schweiz</t>
  </si>
  <si>
    <t>Import</t>
  </si>
  <si>
    <t>an Bauherrschaft</t>
  </si>
  <si>
    <t>an Installateur</t>
  </si>
  <si>
    <t>Export</t>
  </si>
  <si>
    <t>Produktion &amp; Handel</t>
  </si>
  <si>
    <t>Art der Energienutzung</t>
  </si>
  <si>
    <t>Anz. Anlagen</t>
  </si>
  <si>
    <t>Unternehmen</t>
  </si>
  <si>
    <t>… nach Grösse der Anlage</t>
  </si>
  <si>
    <t>… nach Kollektortyp</t>
  </si>
  <si>
    <t>Nennleistung</t>
  </si>
  <si>
    <t>Handel-Herkunft</t>
  </si>
  <si>
    <t>an Handel</t>
  </si>
  <si>
    <t>Flachkollektor</t>
  </si>
  <si>
    <t>Röhrenkollektor</t>
  </si>
  <si>
    <t>Verkauf Schweiz</t>
  </si>
  <si>
    <t>xxxxx</t>
  </si>
  <si>
    <t>... nach Ort der Anlage</t>
  </si>
  <si>
    <t>... nach Art der Anlage</t>
  </si>
  <si>
    <t>WISC Kollektor</t>
  </si>
  <si>
    <t>Strasse</t>
  </si>
  <si>
    <t>Telefon</t>
  </si>
  <si>
    <t>Firma</t>
  </si>
  <si>
    <t>Eigenproduktion</t>
  </si>
  <si>
    <t>Bezug Schweiz</t>
  </si>
  <si>
    <t>Flach-</t>
  </si>
  <si>
    <t>Röhren-</t>
  </si>
  <si>
    <t>WISC-</t>
  </si>
  <si>
    <t>Vorwärmung/Schwimmbad</t>
  </si>
  <si>
    <t>Rücklaufdatum</t>
  </si>
  <si>
    <t>Grundsätze</t>
  </si>
  <si>
    <t xml:space="preserve">Datenschutz
</t>
  </si>
  <si>
    <t>Zeitpunkt</t>
  </si>
  <si>
    <t>Erhebungsgrössen</t>
  </si>
  <si>
    <t>AMK Collectra AG</t>
  </si>
  <si>
    <t>ARB Haustechnik GmbH</t>
  </si>
  <si>
    <t>Agena Energies SA</t>
  </si>
  <si>
    <t>Bosch Thermotechnik GmbH</t>
  </si>
  <si>
    <t>Calpak-Cicero Hellas S.A.</t>
  </si>
  <si>
    <t>CitrinSolar GmbH</t>
  </si>
  <si>
    <t>CoolTec</t>
  </si>
  <si>
    <t>DualSun</t>
  </si>
  <si>
    <t>ELCO GmbH</t>
  </si>
  <si>
    <t>Ernst Schweizer AG</t>
  </si>
  <si>
    <t>FK Solartechnik GmbH</t>
  </si>
  <si>
    <t>Faivre Energie SA</t>
  </si>
  <si>
    <t>GASOKOL GmbH</t>
  </si>
  <si>
    <t>H. Lenz AG</t>
  </si>
  <si>
    <t>Hoval AG</t>
  </si>
  <si>
    <t>Linuo Ritter International Co., Ltd.</t>
  </si>
  <si>
    <t>Max Weishaupt GmbH</t>
  </si>
  <si>
    <t>Meier Tobler AG</t>
  </si>
  <si>
    <t>ORO TECHNOLOGIES SA</t>
  </si>
  <si>
    <t>PVT Solar AG</t>
  </si>
  <si>
    <t>Pleion S.r.l.</t>
  </si>
  <si>
    <t>Retec Solar GmbH</t>
  </si>
  <si>
    <t>Riello SA</t>
  </si>
  <si>
    <t>Ritter Energie- und Umwelttechnik GmbH &amp; Co. KG</t>
  </si>
  <si>
    <t>STI Solar-Technologie-International GmbH</t>
  </si>
  <si>
    <t>SUNEX S.A.</t>
  </si>
  <si>
    <t>Sailer GmbH</t>
  </si>
  <si>
    <t>Sebasol Vaud</t>
  </si>
  <si>
    <t>Solar Tec SA</t>
  </si>
  <si>
    <t>Solarbayer GmbH</t>
  </si>
  <si>
    <t>Solarfocus GmbH</t>
  </si>
  <si>
    <t>Solarpartner GmbH</t>
  </si>
  <si>
    <t>Solator GmbH</t>
  </si>
  <si>
    <t>Solvis GmbH</t>
  </si>
  <si>
    <t>Sonnenkraft</t>
  </si>
  <si>
    <t>THERMO/SOLAR Ziar s.r.o.</t>
  </si>
  <si>
    <t>TIGI LTD.</t>
  </si>
  <si>
    <t>TVP Solar SA</t>
  </si>
  <si>
    <t>TWL Technologie GmbH</t>
  </si>
  <si>
    <t>Vaillant GmbH</t>
  </si>
  <si>
    <t>Viessmann Werke GmbH &amp; Co. KG</t>
  </si>
  <si>
    <t>Wagner Solar GmbH</t>
  </si>
  <si>
    <t>Wallnöfer GmbH</t>
  </si>
  <si>
    <t>Windhager Zentralheizung Schweiz AG</t>
  </si>
  <si>
    <t>Winkler Solar GmbH</t>
  </si>
  <si>
    <t>Wolf GmbH</t>
  </si>
  <si>
    <t>Ygnis AG</t>
  </si>
  <si>
    <t>ÖkoFEN Forschungs- und Entwicklungs Ges.m.b.H.</t>
  </si>
  <si>
    <t>ThermiePanel MS II</t>
  </si>
  <si>
    <t>RST Sol 5</t>
  </si>
  <si>
    <t>AZUR 8+ AC 2.2V</t>
  </si>
  <si>
    <t>Buderus Logasol SKT1.0-s</t>
  </si>
  <si>
    <t>Solatron S 2.5-1 V</t>
  </si>
  <si>
    <t>Kollektor AS</t>
  </si>
  <si>
    <t>FK1-H2</t>
  </si>
  <si>
    <t>FK Solinas 3 Plus</t>
  </si>
  <si>
    <t>PSH 2340V</t>
  </si>
  <si>
    <t>sunnySol 23V</t>
  </si>
  <si>
    <t>CPC 1512</t>
  </si>
  <si>
    <t>4Plus</t>
  </si>
  <si>
    <t>PVT Hybridkollektor Silverstar SL 270 i</t>
  </si>
  <si>
    <t>V26P</t>
  </si>
  <si>
    <t>RS</t>
  </si>
  <si>
    <t>FKA 200 V Al/Cu</t>
  </si>
  <si>
    <t>COBRA AK 2.3 H</t>
  </si>
  <si>
    <t>AMP 2.0</t>
  </si>
  <si>
    <t>Sebasol 2012</t>
  </si>
  <si>
    <t>CPC S1</t>
  </si>
  <si>
    <t>sunWin AF20VM4</t>
  </si>
  <si>
    <t>THERMUVG16</t>
  </si>
  <si>
    <t>SolvisLuna LU-304</t>
  </si>
  <si>
    <t>TS 330/M</t>
  </si>
  <si>
    <t>HC1-A</t>
  </si>
  <si>
    <t>MT-Power v4</t>
  </si>
  <si>
    <t>EURO L20 AR</t>
  </si>
  <si>
    <t>TopSon F3-1</t>
  </si>
  <si>
    <t>Solerio F4-H (Al/Cu)</t>
  </si>
  <si>
    <t>Pellesol-Top</t>
  </si>
  <si>
    <t>AZUR 8+ AC 2.3H</t>
  </si>
  <si>
    <t>CS 500</t>
  </si>
  <si>
    <t>Solatron S 2.5-1 H</t>
  </si>
  <si>
    <t>Solardach AS</t>
  </si>
  <si>
    <t>FK1-V2</t>
  </si>
  <si>
    <t>FK Solinas 3 plus kurz</t>
  </si>
  <si>
    <t>PSH 2340H</t>
  </si>
  <si>
    <t>sunnySol 23H</t>
  </si>
  <si>
    <t>CPC 1515</t>
  </si>
  <si>
    <t>2Plus</t>
  </si>
  <si>
    <t>FK 8200L 2H</t>
  </si>
  <si>
    <t>H26P</t>
  </si>
  <si>
    <t>AQUA PLASMA 19/34</t>
  </si>
  <si>
    <t>FKA 240 V Al/Cu</t>
  </si>
  <si>
    <t>AMP 2.19</t>
  </si>
  <si>
    <t>FOCUS AR</t>
  </si>
  <si>
    <t>SOL-TEC 2.1 Plus</t>
  </si>
  <si>
    <t>Sunnyline 28</t>
  </si>
  <si>
    <t>PVTHERMAU280</t>
  </si>
  <si>
    <t>SolvisCala 254 Eco</t>
  </si>
  <si>
    <t xml:space="preserve">EtaSun Pro® VRK20 </t>
  </si>
  <si>
    <t>TopSon F3-1Q</t>
  </si>
  <si>
    <t>Solerio F4-Q (Al/Cu)</t>
  </si>
  <si>
    <t>AZUR 8+ AC 2.8V</t>
  </si>
  <si>
    <t>Buderus Logasol SKN4.0-s</t>
  </si>
  <si>
    <t>CS 550</t>
  </si>
  <si>
    <t>ES2V/2,65S AL-CU</t>
  </si>
  <si>
    <t>FK1-V2V</t>
  </si>
  <si>
    <t>topSol 22</t>
  </si>
  <si>
    <t>CPC 1518</t>
  </si>
  <si>
    <t>FK 8230L 2H</t>
  </si>
  <si>
    <t>V21P</t>
  </si>
  <si>
    <t>CSV 25 R</t>
  </si>
  <si>
    <t>AQUA PLASMA 19/50</t>
  </si>
  <si>
    <t>FKA 270 V Al/Cu</t>
  </si>
  <si>
    <t>AMP 2.38</t>
  </si>
  <si>
    <t>PremiumPlus AL 2.86 V</t>
  </si>
  <si>
    <t>suneco 21</t>
  </si>
  <si>
    <t>solindo V</t>
  </si>
  <si>
    <t>PVTHERMAU300</t>
  </si>
  <si>
    <t xml:space="preserve">EtaSun Pro® VRK30 </t>
  </si>
  <si>
    <t>Solerio F5-H (Al/Cu)</t>
  </si>
  <si>
    <t>AZUR 8+ AC 2.8H</t>
  </si>
  <si>
    <t>Buderus Logasol SKN4.0-w</t>
  </si>
  <si>
    <t>ES2V/2,65B AL-CU</t>
  </si>
  <si>
    <t>sunWin 24</t>
  </si>
  <si>
    <t>FK 8250L 2H</t>
  </si>
  <si>
    <t>CSV 35 R</t>
  </si>
  <si>
    <t>AQUA PLASMA 15/27</t>
  </si>
  <si>
    <t>FKA 200 H Al/Cu</t>
  </si>
  <si>
    <t>AMP 2.51</t>
  </si>
  <si>
    <t>Silversun 2.02</t>
  </si>
  <si>
    <t>suneco 28</t>
  </si>
  <si>
    <t>solindo Q</t>
  </si>
  <si>
    <t>EURO L20 MH AR</t>
  </si>
  <si>
    <t>Solerio F5-Q (Al/Cu)</t>
  </si>
  <si>
    <t>sunWin 27V</t>
  </si>
  <si>
    <t>UltraSol® 2-V</t>
  </si>
  <si>
    <t>WTS-F2 K5</t>
  </si>
  <si>
    <t>RPS 25/4</t>
  </si>
  <si>
    <t>AQUA PLASMA 15/40</t>
  </si>
  <si>
    <t>FKA 240 H Al/Cu</t>
  </si>
  <si>
    <t>AMP 2.85</t>
  </si>
  <si>
    <t>PremiumPlus AL 2.86 H</t>
  </si>
  <si>
    <t>TS 400</t>
  </si>
  <si>
    <t>Solerio F6-H (Al/Cu)</t>
  </si>
  <si>
    <t>FK2-XS V4</t>
  </si>
  <si>
    <t>sunWin 27H</t>
  </si>
  <si>
    <t>UltraSol® 2-H</t>
  </si>
  <si>
    <t>WTS-F2 K6</t>
  </si>
  <si>
    <t>STAR 15/26</t>
  </si>
  <si>
    <t>FKA 270 H Al/Cu</t>
  </si>
  <si>
    <t>TS 530/M</t>
  </si>
  <si>
    <t>VTK 570/2</t>
  </si>
  <si>
    <t>Solerio F6-Q (Al/Cu)</t>
  </si>
  <si>
    <t>Buderus Logasol SKR10 CPC</t>
  </si>
  <si>
    <t>FK2-XS H4</t>
  </si>
  <si>
    <t>gevoSol 23</t>
  </si>
  <si>
    <t>STAR 15/39</t>
  </si>
  <si>
    <t>FKF 200 V CuCu</t>
  </si>
  <si>
    <t>Buderus Logasol SKR5</t>
  </si>
  <si>
    <t>gevoSol 26</t>
  </si>
  <si>
    <t>STAR 19/33</t>
  </si>
  <si>
    <t>FKF 240 V CuCu</t>
  </si>
  <si>
    <t>STAR 19/49</t>
  </si>
  <si>
    <t>FKF 270 V CuCu</t>
  </si>
  <si>
    <t>gevoSol 49</t>
  </si>
  <si>
    <t>FKF 200 H CuCu</t>
  </si>
  <si>
    <t>Bosch VK120-2</t>
  </si>
  <si>
    <t>FKF 240 H CuCu</t>
  </si>
  <si>
    <t>Bosch VK120-2 CPC</t>
  </si>
  <si>
    <t>FKF 270 H CuCu</t>
  </si>
  <si>
    <t>Bosch FKC-2s</t>
  </si>
  <si>
    <t>Bosch FKC-2w</t>
  </si>
  <si>
    <t>Multisol M240</t>
  </si>
  <si>
    <t>Bosch FT 226-2V</t>
  </si>
  <si>
    <t>Vitosol 100-FM SVKF</t>
  </si>
  <si>
    <t>Vitosol 200-FM SH2G</t>
  </si>
  <si>
    <t>ALDO+Quer</t>
  </si>
  <si>
    <t>Vitosol 200-FM SH2F</t>
  </si>
  <si>
    <t>ALDO+Hoch</t>
  </si>
  <si>
    <t>Vitosol 200-FM SV2F</t>
  </si>
  <si>
    <t>WPK 250 V Al/Al</t>
  </si>
  <si>
    <t>Vitosol 200-FM SV2G</t>
  </si>
  <si>
    <t>WPK 250 H Al/Al</t>
  </si>
  <si>
    <t>Vitosol 100-FM SVKG</t>
  </si>
  <si>
    <t>Vitosol 200-TM SPEA 3.26 m2</t>
  </si>
  <si>
    <t>SX 2.0</t>
  </si>
  <si>
    <t>Vitosol 200-TM SPEA 1.63 m2</t>
  </si>
  <si>
    <t>SX 2.85</t>
  </si>
  <si>
    <t>Vitosol 300-TM SP3C 1.25 m2 HW</t>
  </si>
  <si>
    <t>SX 2.51</t>
  </si>
  <si>
    <t>Vitosol 300-TM SP3C 1.51 m2 HW</t>
  </si>
  <si>
    <t>Vitosol 300-TM SP3C 3.03 m2 HW</t>
  </si>
  <si>
    <t>Flachkollektor (selektiv)</t>
  </si>
  <si>
    <t>PVT</t>
  </si>
  <si>
    <t>Vakuumröhrenkollektor</t>
  </si>
  <si>
    <t>Unabgedeckter Kollektor (selektiv)</t>
  </si>
  <si>
    <t>Flachkollektor auf Mass (selektiv)</t>
  </si>
  <si>
    <t>KollektortypExt</t>
  </si>
  <si>
    <t>Bruttofläche</t>
  </si>
  <si>
    <t xml:space="preserve">Aperturfläche </t>
  </si>
  <si>
    <t>Aperturfläche
pro Kollektor</t>
  </si>
  <si>
    <t>Bruttofläche
pro Kollektor</t>
  </si>
  <si>
    <r>
      <t>m</t>
    </r>
    <r>
      <rPr>
        <vertAlign val="superscript"/>
        <sz val="8"/>
        <rFont val="Arial"/>
        <family val="2"/>
      </rPr>
      <t>2</t>
    </r>
  </si>
  <si>
    <t>Aperturfläche
Total</t>
  </si>
  <si>
    <t>Installierte 
Leistung</t>
  </si>
  <si>
    <t>Gesamt-
Leistung</t>
  </si>
  <si>
    <t>Auswahl</t>
  </si>
  <si>
    <t>in kW</t>
  </si>
  <si>
    <t>Checks</t>
  </si>
  <si>
    <t>Anlagengrösse</t>
  </si>
  <si>
    <t>Ersatz Bruttofläche m2</t>
  </si>
  <si>
    <t>Ersatz Anzahl Anlagen</t>
  </si>
  <si>
    <t>Status</t>
  </si>
  <si>
    <t>CO2 
Einsparung</t>
  </si>
  <si>
    <t>Total Checks</t>
  </si>
  <si>
    <t>1 Check Modul/Hersteller</t>
  </si>
  <si>
    <t>Für die Erhebung der Komponenten der thermischen Nutzung der Sonnenenergie ist die Thermischen Kollektor Nennleistung TKN massgebend, die auf der Basis der Norm ISO 9806:2017 geprüft und ausgemessen wird</t>
  </si>
  <si>
    <t>Sprache/Langue/Lingua:</t>
  </si>
  <si>
    <t>Deutsch</t>
  </si>
  <si>
    <t>Französisch</t>
  </si>
  <si>
    <t>Italienisch</t>
  </si>
  <si>
    <t>Entreprise</t>
  </si>
  <si>
    <t>Téléphone</t>
  </si>
  <si>
    <t>Fabricant</t>
  </si>
  <si>
    <t>Importateur</t>
  </si>
  <si>
    <t>Autre</t>
  </si>
  <si>
    <t>Statistik Sonnenenergie - Installation Solarthermie</t>
  </si>
  <si>
    <t>Persona di contatto</t>
  </si>
  <si>
    <t>Telefono</t>
  </si>
  <si>
    <t>Fabbricante</t>
  </si>
  <si>
    <t>Importatore</t>
  </si>
  <si>
    <t>Altro</t>
  </si>
  <si>
    <t>1. Herkunft der Kollektoren</t>
  </si>
  <si>
    <t>2. Vertrieb der Kollektoren</t>
  </si>
  <si>
    <r>
      <t>&lt; 10 m</t>
    </r>
    <r>
      <rPr>
        <vertAlign val="superscript"/>
        <sz val="8"/>
        <rFont val="Arial"/>
        <family val="2"/>
      </rPr>
      <t>2</t>
    </r>
  </si>
  <si>
    <r>
      <t>10 - 20 m</t>
    </r>
    <r>
      <rPr>
        <vertAlign val="superscript"/>
        <sz val="8"/>
        <rFont val="Arial"/>
        <family val="2"/>
      </rPr>
      <t>2</t>
    </r>
  </si>
  <si>
    <r>
      <t>20 - 50 m</t>
    </r>
    <r>
      <rPr>
        <vertAlign val="superscript"/>
        <sz val="8"/>
        <rFont val="Arial"/>
        <family val="2"/>
      </rPr>
      <t>2</t>
    </r>
  </si>
  <si>
    <r>
      <t>50 - 100 m</t>
    </r>
    <r>
      <rPr>
        <vertAlign val="superscript"/>
        <sz val="8"/>
        <rFont val="Arial"/>
        <family val="2"/>
      </rPr>
      <t>2</t>
    </r>
  </si>
  <si>
    <r>
      <t>&gt; 100 m</t>
    </r>
    <r>
      <rPr>
        <vertAlign val="superscript"/>
        <sz val="8"/>
        <rFont val="Arial"/>
        <family val="2"/>
      </rPr>
      <t>2</t>
    </r>
  </si>
  <si>
    <t>Heizungs-untertützung</t>
  </si>
  <si>
    <t>Produzione propria</t>
  </si>
  <si>
    <t>Acquisti dalla Svizzera</t>
  </si>
  <si>
    <t>Totale provenienza</t>
  </si>
  <si>
    <t>Total Ventes en Suisse</t>
  </si>
  <si>
    <t>Installation - Zusammenfassung und Auswertung der Angaben</t>
  </si>
  <si>
    <t>Principes</t>
  </si>
  <si>
    <t>Aspetti generali</t>
  </si>
  <si>
    <t>Protections des données</t>
  </si>
  <si>
    <t>Protezione dei dati</t>
  </si>
  <si>
    <t>Periodo considerato</t>
  </si>
  <si>
    <t>Retour</t>
  </si>
  <si>
    <t>Totale</t>
  </si>
  <si>
    <t>Agriculture</t>
  </si>
  <si>
    <t>Services</t>
  </si>
  <si>
    <t>Transports</t>
  </si>
  <si>
    <t>Case monofamigliari</t>
  </si>
  <si>
    <t>Case plurifamigliari</t>
  </si>
  <si>
    <t>Industria, artigianato</t>
  </si>
  <si>
    <t>Agricoltura</t>
  </si>
  <si>
    <t>Servizi</t>
  </si>
  <si>
    <t>Trasporti</t>
  </si>
  <si>
    <t>Altri luoghi</t>
  </si>
  <si>
    <r>
      <t>Fläche in m</t>
    </r>
    <r>
      <rPr>
        <vertAlign val="superscript"/>
        <sz val="8"/>
        <rFont val="Arial"/>
        <family val="2"/>
      </rPr>
      <t>2</t>
    </r>
  </si>
  <si>
    <t>Leistung in KW</t>
  </si>
  <si>
    <t>Energie in kWh</t>
  </si>
  <si>
    <r>
      <t>Flach-Kollektor in m</t>
    </r>
    <r>
      <rPr>
        <vertAlign val="superscript"/>
        <sz val="8"/>
        <rFont val="Arial"/>
        <family val="2"/>
      </rPr>
      <t>2</t>
    </r>
  </si>
  <si>
    <r>
      <t>Röhren-Kollektor in m</t>
    </r>
    <r>
      <rPr>
        <vertAlign val="superscript"/>
        <sz val="8"/>
        <rFont val="Arial"/>
        <family val="2"/>
      </rPr>
      <t>2</t>
    </r>
  </si>
  <si>
    <r>
      <t>WISC-Kollektor in m</t>
    </r>
    <r>
      <rPr>
        <vertAlign val="superscript"/>
        <sz val="8"/>
        <rFont val="Arial"/>
        <family val="2"/>
      </rPr>
      <t>2</t>
    </r>
  </si>
  <si>
    <t>Installateur</t>
  </si>
  <si>
    <t>Fehlermeldungen</t>
  </si>
  <si>
    <t>Status ok</t>
  </si>
  <si>
    <t>Statut ok</t>
  </si>
  <si>
    <t>Stato ok</t>
  </si>
  <si>
    <t>Kombination Hersteller/Modell funktioniert nicht</t>
  </si>
  <si>
    <t>Status: Erreur!</t>
  </si>
  <si>
    <t>Status: Fehler!</t>
  </si>
  <si>
    <t>Stato: Errore!</t>
  </si>
  <si>
    <t>Ersatz Bruttofläche m2 zu hoch</t>
  </si>
  <si>
    <t>Ersatz Anzahl Anlagen zu hoch</t>
  </si>
  <si>
    <t>zu klein</t>
  </si>
  <si>
    <t>zu gross</t>
  </si>
  <si>
    <t>Anzahl Anlagen Verteilung Anlagengrösse um</t>
  </si>
  <si>
    <t>Statistique énegie solaire installations solaire thermique</t>
  </si>
  <si>
    <t>Nom</t>
  </si>
  <si>
    <t>Rue</t>
  </si>
  <si>
    <t>NPA/lieu</t>
  </si>
  <si>
    <t>Personne de contact</t>
  </si>
  <si>
    <t>Revendeur</t>
  </si>
  <si>
    <t>Planificateur / Installateur</t>
  </si>
  <si>
    <t>Production &amp; commercialisation</t>
  </si>
  <si>
    <t>1. Origine des capteurs</t>
  </si>
  <si>
    <t>Production propre</t>
  </si>
  <si>
    <t>Achat en Suisse</t>
  </si>
  <si>
    <t>Total origine</t>
  </si>
  <si>
    <t>Moins Export</t>
  </si>
  <si>
    <r>
      <t>Capteurs plans en m</t>
    </r>
    <r>
      <rPr>
        <vertAlign val="superscript"/>
        <sz val="8"/>
        <rFont val="Arial"/>
        <family val="2"/>
      </rPr>
      <t>2</t>
    </r>
  </si>
  <si>
    <r>
      <t>Capteurs à tubes sous-vide m</t>
    </r>
    <r>
      <rPr>
        <vertAlign val="superscript"/>
        <sz val="8"/>
        <rFont val="Arial"/>
        <family val="2"/>
      </rPr>
      <t>2</t>
    </r>
  </si>
  <si>
    <t>2. Distribution des capteurs</t>
  </si>
  <si>
    <t>aux maîtres d'ouvrages</t>
  </si>
  <si>
    <t>par l'installateur</t>
  </si>
  <si>
    <t>par d'autres revendeurs</t>
  </si>
  <si>
    <t>Installation - résumé et analyse des données</t>
  </si>
  <si>
    <t>... Selon le lieu</t>
  </si>
  <si>
    <r>
      <t>Surface en m</t>
    </r>
    <r>
      <rPr>
        <vertAlign val="superscript"/>
        <sz val="8"/>
        <rFont val="Arial"/>
        <family val="2"/>
      </rPr>
      <t>2</t>
    </r>
  </si>
  <si>
    <t>Puissance en KW</t>
  </si>
  <si>
    <t>Energie en kWh</t>
  </si>
  <si>
    <t>Maisons individuelles</t>
  </si>
  <si>
    <t>Immeubles</t>
  </si>
  <si>
    <t>Industrie, commerce</t>
  </si>
  <si>
    <t>Secteur public</t>
  </si>
  <si>
    <t>Divers</t>
  </si>
  <si>
    <t>... Selon le type d'installation</t>
  </si>
  <si>
    <t>Préchauffage / piscine</t>
  </si>
  <si>
    <t>Eau chaude sanitaire</t>
  </si>
  <si>
    <t>Support chauffage</t>
  </si>
  <si>
    <t>… par type de capteurs</t>
  </si>
  <si>
    <t>Capteurs plans</t>
  </si>
  <si>
    <t>Capteurs à tubes sous-vide</t>
  </si>
  <si>
    <t>… par surface de l'installation</t>
  </si>
  <si>
    <t>Date</t>
  </si>
  <si>
    <t>Données</t>
  </si>
  <si>
    <t>Pour la collecte des composants de l'utilisation thermique de l'énergie solaire, la puissance nominale du capteur thermique est déterminante, qui est testée et mesurée sur la base de la norme ISO 9806:2017</t>
  </si>
  <si>
    <t>Statistica sull'energia solare installazione solare termico</t>
  </si>
  <si>
    <t>Dati dell'azienda</t>
  </si>
  <si>
    <t>Nome dell'azienda</t>
  </si>
  <si>
    <t>Indirizzo</t>
  </si>
  <si>
    <t>NAP/Luogo</t>
  </si>
  <si>
    <t>Impresa commerciale</t>
  </si>
  <si>
    <t>Progettista / Installatore</t>
  </si>
  <si>
    <t>Produzione &amp; Comercio</t>
  </si>
  <si>
    <t>1. Provenienza dei collettori</t>
  </si>
  <si>
    <t>Totale Vendita in Svizzera</t>
  </si>
  <si>
    <r>
      <t>collettori piani in m</t>
    </r>
    <r>
      <rPr>
        <vertAlign val="superscript"/>
        <sz val="8"/>
        <rFont val="Arial"/>
        <family val="2"/>
      </rPr>
      <t>2</t>
    </r>
  </si>
  <si>
    <r>
      <t>collettori tubolari in m</t>
    </r>
    <r>
      <rPr>
        <vertAlign val="superscript"/>
        <sz val="8"/>
        <rFont val="Arial"/>
        <family val="2"/>
      </rPr>
      <t>2</t>
    </r>
  </si>
  <si>
    <r>
      <t>collettori WISC in m</t>
    </r>
    <r>
      <rPr>
        <vertAlign val="superscript"/>
        <sz val="8"/>
        <rFont val="Arial"/>
        <family val="2"/>
      </rPr>
      <t>2</t>
    </r>
  </si>
  <si>
    <t>2. Distribuzione dei collettori</t>
  </si>
  <si>
    <t>a committenti</t>
  </si>
  <si>
    <t>a installatori</t>
  </si>
  <si>
    <t>a rivenditori</t>
  </si>
  <si>
    <t>Installazione - Riepilogo e valutazione dei dati …</t>
  </si>
  <si>
    <t>... per luogo dell'impianto</t>
  </si>
  <si>
    <r>
      <t>Superficie in m</t>
    </r>
    <r>
      <rPr>
        <vertAlign val="superscript"/>
        <sz val="8"/>
        <rFont val="Arial"/>
        <family val="2"/>
      </rPr>
      <t>2</t>
    </r>
  </si>
  <si>
    <t>Potenza in KW</t>
  </si>
  <si>
    <t>Energia in kWh</t>
  </si>
  <si>
    <t>Servizi pubblici</t>
  </si>
  <si>
    <t>... per tipo di impianto</t>
  </si>
  <si>
    <t>Preriscaldamento/Piscina</t>
  </si>
  <si>
    <t>Acqua calda</t>
  </si>
  <si>
    <t>Supporto al riscaldamento</t>
  </si>
  <si>
    <t>… per tipo di collettore</t>
  </si>
  <si>
    <t>Collettore piano</t>
  </si>
  <si>
    <t>Collettore tubolare</t>
  </si>
  <si>
    <t>Collettore WISC</t>
  </si>
  <si>
    <t>… per grandezza dell'impianto</t>
  </si>
  <si>
    <t>Grandezze di riferimento</t>
  </si>
  <si>
    <t>Termine di risposta:</t>
  </si>
  <si>
    <t>Per il rilevamento dei componenti ad utilizzo termico dell'energia solare fa stato la potenza termica nominale del collettore (PTN), controllata e misurata sulla base della norma ISO 9806:2017</t>
  </si>
  <si>
    <t>in kW/m2</t>
  </si>
  <si>
    <t xml:space="preserve">Jahresertrag
in kWh/m2		</t>
  </si>
  <si>
    <t>KA88/2020 Comfort</t>
  </si>
  <si>
    <t>KA88/2020 INOX</t>
  </si>
  <si>
    <t>KA88/2020 Standard</t>
  </si>
  <si>
    <t>VarioSol A</t>
  </si>
  <si>
    <t>VarioSol E</t>
  </si>
  <si>
    <t>Erfassen Sie die detaillierten Angaben für den Bereich Installation im Tabellenblatt 'Input' -&gt;</t>
  </si>
  <si>
    <t>Statut</t>
  </si>
  <si>
    <t>Stato</t>
  </si>
  <si>
    <t>Bruttofläche m2</t>
  </si>
  <si>
    <t>&lt; 10 m2</t>
  </si>
  <si>
    <t>10 - 20 m2</t>
  </si>
  <si>
    <t>20 - 50 m2</t>
  </si>
  <si>
    <t>50 - 100 m2</t>
  </si>
  <si>
    <t>&gt; 100 m2</t>
  </si>
  <si>
    <t>in Tonnen</t>
  </si>
  <si>
    <t>Ort FR</t>
  </si>
  <si>
    <t>Ort IT</t>
  </si>
  <si>
    <t>Auswahl Refernzliste</t>
  </si>
  <si>
    <t xml:space="preserve">        Ich habe keine Anlagen produziert, gehandelt oder installiert</t>
  </si>
  <si>
    <t xml:space="preserve">       Non ho fabbricato, negoziato o installato alcun impianto</t>
  </si>
  <si>
    <t xml:space="preserve">        Je n'ai pas fabriqué, commercialisé ou réalisé d'installation </t>
  </si>
  <si>
    <t>Die Zahlen der einzelnen Firmen werden streng vertraulich behandelt. Sie sind lediglich den verantwortlichen Personen von Swissolar sowie dem Bundesamt für Energie, Sektion Analysen und Perspektiven, zugänglich.</t>
  </si>
  <si>
    <t xml:space="preserve">Les chiffres des différentes entreprises sont strictement confidentiels. Elles ne sont accessibles qu'aux personnes responsables de Swissolar et de l'Office fédéral de l'énergie, Section Analyses et perspectives.
</t>
  </si>
  <si>
    <t>lieu</t>
  </si>
  <si>
    <t>Luogo</t>
  </si>
  <si>
    <t>Type de capteurs</t>
  </si>
  <si>
    <t>Tipo di collettore</t>
  </si>
  <si>
    <t>Falls Fehler hier angezeigt:</t>
  </si>
  <si>
    <t>Si erreur affiché ici:</t>
  </si>
  <si>
    <r>
      <t xml:space="preserve">Statistik Sonnenenergie - Erhebung </t>
    </r>
    <r>
      <rPr>
        <u/>
        <sz val="14"/>
        <color theme="1"/>
        <rFont val="Arial"/>
        <family val="2"/>
      </rPr>
      <t>Solarthermie</t>
    </r>
  </si>
  <si>
    <t>Zusammenzug und Datenübertragung von der Firmendatei in die Auswertung Markterhebung</t>
  </si>
  <si>
    <t>Export1</t>
  </si>
  <si>
    <t xml:space="preserve">Dedaildaten siehe =&gt;  </t>
  </si>
  <si>
    <t>Export2</t>
  </si>
  <si>
    <t>Kd-Nr.</t>
  </si>
  <si>
    <t>Dateiname muss mit der 8-stelligen ID der entsprechenden Firma beginnen (Aktualisierung mit &lt;F9&gt;)</t>
  </si>
  <si>
    <t>Inhalt</t>
  </si>
  <si>
    <t>Originalwert</t>
  </si>
  <si>
    <t>Dateiname</t>
  </si>
  <si>
    <t>Sprache</t>
  </si>
  <si>
    <t>Keine Anlagen</t>
  </si>
  <si>
    <t>Handelsuntern.</t>
  </si>
  <si>
    <t>Bemerkungen</t>
  </si>
  <si>
    <t>Bearbeitet durch</t>
  </si>
  <si>
    <t>Eingang</t>
  </si>
  <si>
    <t>Erfass./Import</t>
  </si>
  <si>
    <t>Daten für Import plausibel</t>
  </si>
  <si>
    <t>Herkunft (m2)</t>
  </si>
  <si>
    <t>Vertrieb</t>
  </si>
  <si>
    <t>Werte gem. Auswertung im Ber. Export2</t>
  </si>
  <si>
    <t>Differenz*</t>
  </si>
  <si>
    <t>Flachkoll.</t>
  </si>
  <si>
    <t>Röhrenkoll.</t>
  </si>
  <si>
    <t>WISC</t>
  </si>
  <si>
    <t>Install.</t>
  </si>
  <si>
    <t>Fläche in m2</t>
  </si>
  <si>
    <t>Leistung in kW</t>
  </si>
  <si>
    <t>Anz. Anl. &lt; 10m2</t>
  </si>
  <si>
    <t>Anz. Anl. 10-20m2</t>
  </si>
  <si>
    <t>Anz. Anl. 20-50m2</t>
  </si>
  <si>
    <t>Anz. Anl. 50-100m2</t>
  </si>
  <si>
    <t>Anz. Anl. &gt; 100m2</t>
  </si>
  <si>
    <t>Leerfeld 1</t>
  </si>
  <si>
    <t>Leerfeld 2</t>
  </si>
  <si>
    <t>Leerfeld 3</t>
  </si>
  <si>
    <t>Leerfeld 4</t>
  </si>
  <si>
    <t>Leerfeld 5</t>
  </si>
  <si>
    <t>Last</t>
  </si>
  <si>
    <t>Version</t>
  </si>
  <si>
    <t>* Differenz muss null sein, sonst prüfen!</t>
  </si>
  <si>
    <t>mögliche Stati:</t>
  </si>
  <si>
    <t>Detailabklärung im Gang</t>
  </si>
  <si>
    <t>Erfassung im Gang</t>
  </si>
  <si>
    <t>Alle Daten verarbeitet</t>
  </si>
  <si>
    <t>nicht mehr anschreiben</t>
  </si>
  <si>
    <t>Neu</t>
  </si>
  <si>
    <t>wieder aufnehmen</t>
  </si>
  <si>
    <t>Werte gemäss Blatt "Input":</t>
  </si>
  <si>
    <t>Werte gemäss Blatt "Total":</t>
  </si>
  <si>
    <t>Text Einbauort für Formeln (d/f/i) =&gt;</t>
  </si>
  <si>
    <t>nicht mehr verfügbare Daten</t>
  </si>
  <si>
    <t>Detaildaten thermische Kollektoren für den Export in die Gesamtauswertung</t>
  </si>
  <si>
    <t>Firmenangaben</t>
  </si>
  <si>
    <t>Daten gemäss Import</t>
  </si>
  <si>
    <t>Basisdaten für Datennutzung</t>
  </si>
  <si>
    <t>Tab. 1 :   Herkunft</t>
  </si>
  <si>
    <t>Tab. 2 :  Vertrieb</t>
  </si>
  <si>
    <t>Tab. 3 :  Eigene Installation Schweiz</t>
  </si>
  <si>
    <t>Tab. 4 :  Ersatz bestehender Flächen  (bereits in Tab. 3 enthalten)</t>
  </si>
  <si>
    <t>Tab. 5: Anlagen nach Grösse</t>
  </si>
  <si>
    <t>PLZ Ort</t>
  </si>
  <si>
    <t>Herst.</t>
  </si>
  <si>
    <t>Import.</t>
  </si>
  <si>
    <t>Handel</t>
  </si>
  <si>
    <t>and.</t>
  </si>
  <si>
    <t>keine Anl.</t>
  </si>
  <si>
    <t>Import-Dat.</t>
  </si>
  <si>
    <t>Status gem. Importdatei</t>
  </si>
  <si>
    <t>Code Inhalt</t>
  </si>
  <si>
    <t>Art</t>
  </si>
  <si>
    <t>Eigenpro.</t>
  </si>
  <si>
    <t>Bezug CH</t>
  </si>
  <si>
    <t>Direktimport</t>
  </si>
  <si>
    <t>Tot. Herk.</t>
  </si>
  <si>
    <t>Verkauf CH</t>
  </si>
  <si>
    <t>an Bauh.</t>
  </si>
  <si>
    <t>an Install.</t>
  </si>
  <si>
    <t>EFH</t>
  </si>
  <si>
    <t>MFH</t>
  </si>
  <si>
    <t>Ind. / Gew.</t>
  </si>
  <si>
    <t>Landwirtsch.</t>
  </si>
  <si>
    <t>Dienstleistg</t>
  </si>
  <si>
    <t>öff. Dienste</t>
  </si>
  <si>
    <t>übrige Standorte (neu)</t>
  </si>
  <si>
    <t>Total Installation</t>
  </si>
  <si>
    <t>Total Ersatz</t>
  </si>
  <si>
    <t>1&gt;10</t>
  </si>
  <si>
    <t>11&gt;20</t>
  </si>
  <si>
    <t>21&gt;50</t>
  </si>
  <si>
    <t>51&gt;100</t>
  </si>
  <si>
    <t>ü.100</t>
  </si>
  <si>
    <t>Res.1</t>
  </si>
  <si>
    <t>Res.2</t>
  </si>
  <si>
    <t>Res.3</t>
  </si>
  <si>
    <t>Res.4</t>
  </si>
  <si>
    <t>Form. Vers.</t>
  </si>
  <si>
    <t>Planer/Architekt</t>
  </si>
  <si>
    <t>Selbstbaugruppe</t>
  </si>
  <si>
    <t>Eigenpro. als Bausatz</t>
  </si>
  <si>
    <t>Eigenpro. Selbstbau gruppe</t>
  </si>
  <si>
    <t>Eigenbedarf</t>
  </si>
  <si>
    <t>gebaut</t>
  </si>
  <si>
    <t>[m2]</t>
  </si>
  <si>
    <t>Anlagen</t>
  </si>
  <si>
    <t>[kW]</t>
  </si>
  <si>
    <t>[kWh]</t>
  </si>
  <si>
    <t>FlKo-Total</t>
  </si>
  <si>
    <t>FlKo-VW</t>
  </si>
  <si>
    <t>FlKo-WW</t>
  </si>
  <si>
    <t>FlKo-HU</t>
  </si>
  <si>
    <t>RöKo-Total</t>
  </si>
  <si>
    <t>RöKo-VW</t>
  </si>
  <si>
    <t>RöKo-WW</t>
  </si>
  <si>
    <t>RöKo-HU</t>
  </si>
  <si>
    <t>WISC-Total</t>
  </si>
  <si>
    <t>WISC-VW</t>
  </si>
  <si>
    <t>WISC-WW</t>
  </si>
  <si>
    <t>WISC-HU</t>
  </si>
  <si>
    <t>Alle-Total</t>
  </si>
  <si>
    <t>Alle Kollektoren</t>
  </si>
  <si>
    <t>Alle-VW</t>
  </si>
  <si>
    <t>Alle-WW</t>
  </si>
  <si>
    <t>Alle-HU</t>
  </si>
  <si>
    <t xml:space="preserve"> Angabe zum Inhalt der Zellen:</t>
  </si>
  <si>
    <t xml:space="preserve"> Angabe zur Verfügbarkeit vor 2020:</t>
  </si>
  <si>
    <t>Farblegende:</t>
  </si>
  <si>
    <t xml:space="preserve"> Zellen enthalten Formeln mit Bezügen nur innerhalb des Blattes Export</t>
  </si>
  <si>
    <t>Daten in der Regel bereits verfügbar</t>
  </si>
  <si>
    <t xml:space="preserve"> Zellen enthalten Formeln mit Bezügen auf andere Blätter (Total oder Input)</t>
  </si>
  <si>
    <t>Daten waren nicht verfügbar</t>
  </si>
  <si>
    <t>Daten waren verfügbar</t>
  </si>
  <si>
    <t xml:space="preserve"> keine Daten oder Formeln</t>
  </si>
  <si>
    <t>Spalte8</t>
  </si>
  <si>
    <t>Spalte9</t>
  </si>
  <si>
    <t>Spalte10</t>
  </si>
  <si>
    <t>Spalte11</t>
  </si>
  <si>
    <t>Spalte14</t>
  </si>
  <si>
    <t>Spalte7</t>
  </si>
  <si>
    <t>neu</t>
  </si>
  <si>
    <t>20xx</t>
  </si>
  <si>
    <t>Spalte17</t>
  </si>
  <si>
    <t>Spalte16</t>
  </si>
  <si>
    <t>Spalte20</t>
  </si>
  <si>
    <t>Spalte21</t>
  </si>
  <si>
    <t>Spalte22</t>
  </si>
  <si>
    <t>Spalte23</t>
  </si>
  <si>
    <t>Spalte25</t>
  </si>
  <si>
    <t>Spalte26</t>
  </si>
  <si>
    <t>Spalte27</t>
  </si>
  <si>
    <t>Spalte28</t>
  </si>
  <si>
    <t>Spalte58</t>
  </si>
  <si>
    <t>Spalte59</t>
  </si>
  <si>
    <t>Spalte74</t>
  </si>
  <si>
    <t>Spalte75</t>
  </si>
  <si>
    <t>Spalte76</t>
  </si>
  <si>
    <t>Spalte77</t>
  </si>
  <si>
    <t>Spalte78</t>
  </si>
  <si>
    <t>Spalte79</t>
  </si>
  <si>
    <t>Spalte80</t>
  </si>
  <si>
    <t>Spalte12</t>
  </si>
  <si>
    <t>Spalte13</t>
  </si>
  <si>
    <t>Spalte18</t>
  </si>
  <si>
    <t>Spalte19</t>
  </si>
  <si>
    <t>Spalte24</t>
  </si>
  <si>
    <t>Spalte30</t>
  </si>
  <si>
    <t>Spalte31</t>
  </si>
  <si>
    <t>Spalte34</t>
  </si>
  <si>
    <t>Spalte35</t>
  </si>
  <si>
    <t>Spalte38</t>
  </si>
  <si>
    <t>Spalte39</t>
  </si>
  <si>
    <t>Spalte42</t>
  </si>
  <si>
    <t>Spalte43</t>
  </si>
  <si>
    <t>Spalte46</t>
  </si>
  <si>
    <t>Spalte47</t>
  </si>
  <si>
    <t>Spalte50</t>
  </si>
  <si>
    <t>Spalte51</t>
  </si>
  <si>
    <t>Spalte54</t>
  </si>
  <si>
    <t>Spalte55</t>
  </si>
  <si>
    <t>Spalte60</t>
  </si>
  <si>
    <t>Spalte62</t>
  </si>
  <si>
    <t>Spalte64</t>
  </si>
  <si>
    <t>Spalte66</t>
  </si>
  <si>
    <t>Spalte68</t>
  </si>
  <si>
    <t>Spalte70</t>
  </si>
  <si>
    <t>Spalte72</t>
  </si>
  <si>
    <t>Spalte32</t>
  </si>
  <si>
    <t>Spalte33</t>
  </si>
  <si>
    <t>Spalte36</t>
  </si>
  <si>
    <t>Spalte37</t>
  </si>
  <si>
    <t>Spalte40</t>
  </si>
  <si>
    <t>Spalte41</t>
  </si>
  <si>
    <t>Spalte44</t>
  </si>
  <si>
    <t>Spalte45</t>
  </si>
  <si>
    <t>Spalte48</t>
  </si>
  <si>
    <t>Spalte49</t>
  </si>
  <si>
    <t>Spalte52</t>
  </si>
  <si>
    <t>Spalte53</t>
  </si>
  <si>
    <t>Spalte56</t>
  </si>
  <si>
    <t>Spalte57</t>
  </si>
  <si>
    <t>Spalte61</t>
  </si>
  <si>
    <t>Spalte63</t>
  </si>
  <si>
    <t>Spalte65</t>
  </si>
  <si>
    <t>Spalte67</t>
  </si>
  <si>
    <t>Spalte69</t>
  </si>
  <si>
    <t>Spalte71</t>
  </si>
  <si>
    <t>Spalte73</t>
  </si>
  <si>
    <t>Konsistenz zwischen Blatt Total und Input</t>
  </si>
  <si>
    <t>Datenkonsistenz Blatt 'Total'</t>
  </si>
  <si>
    <t>Datenkonsistenz Blatt 'Input'</t>
  </si>
  <si>
    <t>alle Kollektoren</t>
  </si>
  <si>
    <t>Subtotal</t>
  </si>
  <si>
    <t>Prüfungen</t>
  </si>
  <si>
    <t>Saisissez les informations détaillées concernant les installations dans la feuille "Input" -&gt;</t>
  </si>
  <si>
    <t>Übersetzungen Kollektortypen</t>
  </si>
  <si>
    <t>Capteurs WISC</t>
  </si>
  <si>
    <t>Kollektor ohne Förderung</t>
  </si>
  <si>
    <t>Unabgedeckter Kollektor (nicht selektiv)</t>
  </si>
  <si>
    <t>Standardleistung W/m2</t>
  </si>
  <si>
    <t>Numero di impianti con dimensione dell'impianto</t>
  </si>
  <si>
    <t>Sostituzione</t>
  </si>
  <si>
    <t>Potenza nominale</t>
  </si>
  <si>
    <t>Potenza totale</t>
  </si>
  <si>
    <t>Resa annua 
in kWh/m2</t>
  </si>
  <si>
    <t>Resa annua installata 
in kWh</t>
  </si>
  <si>
    <t>Risparmio 
di CO2</t>
  </si>
  <si>
    <t>Modello</t>
  </si>
  <si>
    <t>Superficie lorda m2</t>
  </si>
  <si>
    <t>Preriscaldamento</t>
  </si>
  <si>
    <t>Tonnellate</t>
  </si>
  <si>
    <t>La combinazione fabbricante/modello non funziona</t>
  </si>
  <si>
    <t>Numero di impianti per grandezza dell'impianto</t>
  </si>
  <si>
    <t>troppo piccolo</t>
  </si>
  <si>
    <t>troppo grande</t>
  </si>
  <si>
    <t>Sostituzione superficie lorda m2 troppo alta</t>
  </si>
  <si>
    <t>Sostituzione numero di impianti troppo alta</t>
  </si>
  <si>
    <t>Eventuali errori vengono visualizzati qui:</t>
  </si>
  <si>
    <t>Coerenza dei dati nel foglio 'Total'</t>
  </si>
  <si>
    <t>Coerenza tra i fogli 'Total' e 'Input'</t>
  </si>
  <si>
    <t>Coerenza dei dati nel foglio 'Input'</t>
  </si>
  <si>
    <r>
      <t>Capteurs WISC en m</t>
    </r>
    <r>
      <rPr>
        <vertAlign val="superscript"/>
        <sz val="8"/>
        <rFont val="Arial"/>
        <family val="2"/>
      </rPr>
      <t>2</t>
    </r>
  </si>
  <si>
    <t>Nombre d'installations de taille</t>
  </si>
  <si>
    <t>Remplacement</t>
  </si>
  <si>
    <t>Puissance nominale</t>
  </si>
  <si>
    <t>Puissance totale</t>
  </si>
  <si>
    <t xml:space="preserve">Production annuelle en kWh/m2
</t>
  </si>
  <si>
    <t>Production annuelle installée en kWh</t>
  </si>
  <si>
    <t>Economies de CO2</t>
  </si>
  <si>
    <t>Fournisseur</t>
  </si>
  <si>
    <t>Modèle</t>
  </si>
  <si>
    <t>Surface brute en m2</t>
  </si>
  <si>
    <t>en kW/m2</t>
  </si>
  <si>
    <t>en kW</t>
  </si>
  <si>
    <t>PC</t>
  </si>
  <si>
    <t>ECS</t>
  </si>
  <si>
    <t>SC</t>
  </si>
  <si>
    <t>tonnes</t>
  </si>
  <si>
    <t>La combinaison entre le fournisseur et le modèle ne fonctionne pas</t>
  </si>
  <si>
    <t xml:space="preserve">Nombre d'installations - répartition par taille </t>
  </si>
  <si>
    <t>Trop petit</t>
  </si>
  <si>
    <t>Trop grand</t>
  </si>
  <si>
    <t>Remplacement m2 surface brute trop élevé</t>
  </si>
  <si>
    <t>Remplacement nombre d'installations trop élevé</t>
  </si>
  <si>
    <t>Consistence des données - Onglet 'Total'</t>
  </si>
  <si>
    <t>Consistence entre les onglets Total et Input</t>
  </si>
  <si>
    <t>Consistence des données onglet 'Input'</t>
  </si>
  <si>
    <t>Abw. Inst. Leistung in %</t>
  </si>
  <si>
    <t>Total in Ordnung</t>
  </si>
  <si>
    <t>Sous-total</t>
  </si>
  <si>
    <t>Subtotale</t>
  </si>
  <si>
    <t>Kollektor (d/f/i)</t>
  </si>
  <si>
    <t>Spaltenangaben gemäss Auswertungswormular bis 2019 (entsprechend PrintScreen) / für einfachen Abgleich mit den bisherigen Daten</t>
  </si>
  <si>
    <t>Inserire le informazioni dettagliate degli impianti installati nel foglio “Input” -&gt;</t>
  </si>
  <si>
    <t>Nu. impianti</t>
  </si>
  <si>
    <t>No. d'inst.</t>
  </si>
  <si>
    <t>I dati forniti dalle singole aziende vengono trattati in modo strettamente confidenziale. Essi sono accessibili unicamente ai collaboratori di Swissolare e dell'Ufficio federale dell'energia, Sezione Analisi e Prospettive, incaricati di elaborare le statistiche.</t>
  </si>
  <si>
    <t>AkoTec Produktionsgesellschaft mbH</t>
  </si>
  <si>
    <t>Naked Energy Ltd</t>
  </si>
  <si>
    <t>Weiser Power 1000</t>
  </si>
  <si>
    <t>DSTlxxxG1-360SBB5 (xxx = 370W to 400W in steps of 5W)</t>
  </si>
  <si>
    <t>AURON DF 10-2</t>
  </si>
  <si>
    <t>gevoSol 120</t>
  </si>
  <si>
    <t>Virtu HOT</t>
  </si>
  <si>
    <t>CPC 12 NERO</t>
  </si>
  <si>
    <t>Weiser Power 1200</t>
  </si>
  <si>
    <t>CS 155</t>
  </si>
  <si>
    <t>DSTNxxxG1-360SBB5 (xxx = 370W to 400W in steps of 5W)</t>
  </si>
  <si>
    <t>AURON DF 15-2</t>
  </si>
  <si>
    <t>gevoSol 96</t>
  </si>
  <si>
    <t>Swiss-Collector</t>
  </si>
  <si>
    <t>Virtu HOT HD</t>
  </si>
  <si>
    <t>Weiser Power 1500</t>
  </si>
  <si>
    <t>CS 255</t>
  </si>
  <si>
    <t>AURON DF 20-2</t>
  </si>
  <si>
    <t>SOLINK PVT-Wärmepumpenkollektor</t>
  </si>
  <si>
    <t>gevoSol 72</t>
  </si>
  <si>
    <t>PFMS2000</t>
  </si>
  <si>
    <t>VFK 155/2 H</t>
  </si>
  <si>
    <t>Weiser Power 1600</t>
  </si>
  <si>
    <t>CS 350</t>
  </si>
  <si>
    <t>AURON DF 30-2</t>
  </si>
  <si>
    <t>PFMS2500</t>
  </si>
  <si>
    <t>VFK 155/2 V</t>
  </si>
  <si>
    <t>Weiser Power 2000</t>
  </si>
  <si>
    <t>SOLAR PLASMA+ 15/27</t>
  </si>
  <si>
    <t>PFMS3300</t>
  </si>
  <si>
    <t>VTK 1140/2</t>
  </si>
  <si>
    <t>Weiser Power 2400</t>
  </si>
  <si>
    <t>SOLAR PLASMA+ 15/40</t>
  </si>
  <si>
    <t>PFMW2500</t>
  </si>
  <si>
    <t>Weiser Power 3000</t>
  </si>
  <si>
    <t xml:space="preserve">gevoSol </t>
  </si>
  <si>
    <t>SOLAR PLASMA+ 19/34</t>
  </si>
  <si>
    <t>SKR500</t>
  </si>
  <si>
    <t>Weiser Power 800</t>
  </si>
  <si>
    <t>SOLAR PLASMA+ 19/50</t>
  </si>
  <si>
    <t>SKR500L</t>
  </si>
  <si>
    <t>History Versionen</t>
  </si>
  <si>
    <t>1.0.2</t>
  </si>
  <si>
    <t>1.2</t>
  </si>
  <si>
    <t>1.3</t>
  </si>
  <si>
    <t>Version für SSOE 2020 (verbessertes Original)</t>
  </si>
  <si>
    <t>Version für SSOE 2021 (Kollektordaten aktualisiert)</t>
  </si>
  <si>
    <t>Version für SSOE 2022 (Kollektordaten aktualisiert / Formelbezüge Zeilen 51-52 korrigiert / Rundung Zeile 47 bis 52 eingefügt)</t>
  </si>
  <si>
    <t>1.4</t>
  </si>
  <si>
    <t>OPC10p</t>
  </si>
  <si>
    <t>DSTIxxxM12-B320SBB7 (xxx = 420W to 440W)</t>
  </si>
  <si>
    <t>DSTNxxxM12-B320SBB7 (xxx = 420W to 440W)</t>
  </si>
  <si>
    <t>CPC XL 1514</t>
  </si>
  <si>
    <t>CPC XL 1521</t>
  </si>
  <si>
    <t>CPC XL 1914</t>
  </si>
  <si>
    <t>CPC XL 1918</t>
  </si>
  <si>
    <t>CPC XL 1921</t>
  </si>
  <si>
    <t>X-RAY 10R</t>
  </si>
  <si>
    <t>X-RAY 15R</t>
  </si>
  <si>
    <t>X-RAY 18R</t>
  </si>
  <si>
    <t>X-RAY 21R</t>
  </si>
  <si>
    <t>Solar² / Sunda</t>
  </si>
  <si>
    <t>Seido 1-8</t>
  </si>
  <si>
    <t>Seido 1-12</t>
  </si>
  <si>
    <t>Seido 1-16</t>
  </si>
  <si>
    <t>Seido 2-6</t>
  </si>
  <si>
    <t>Seido 2-8</t>
  </si>
  <si>
    <t>Seido 2-12</t>
  </si>
  <si>
    <t>Seido 2-16</t>
  </si>
  <si>
    <t>SOLISART</t>
  </si>
  <si>
    <t>S7 2,5</t>
  </si>
  <si>
    <t>SOLTOP Energie AG</t>
  </si>
  <si>
    <t>VON BARTELS GmbH</t>
  </si>
  <si>
    <t>Zeus cpc 8</t>
  </si>
  <si>
    <t>Zeus cpc 9</t>
  </si>
  <si>
    <t>Zeus cpc 10</t>
  </si>
  <si>
    <t>Zeus cpc 11</t>
  </si>
  <si>
    <t>Zeus cpc 12</t>
  </si>
  <si>
    <t>Zeus cpc 13</t>
  </si>
  <si>
    <t>Zeus cpc 14</t>
  </si>
  <si>
    <t>Zeus cpc 15</t>
  </si>
  <si>
    <t>Zeus cpc 16</t>
  </si>
  <si>
    <t>Zeus cpc 17</t>
  </si>
  <si>
    <t>Zeus cpc 18</t>
  </si>
  <si>
    <t>Zeus cpc 19</t>
  </si>
  <si>
    <t>Zeus cpc 20</t>
  </si>
  <si>
    <t>Zeus cpc 21</t>
  </si>
  <si>
    <t>Zeus cpc 22</t>
  </si>
  <si>
    <t>Zeus cpc 23</t>
  </si>
  <si>
    <t>Zeus cpc 24</t>
  </si>
  <si>
    <t>Zeus cpc 25</t>
  </si>
  <si>
    <t>Zeus cpc 26</t>
  </si>
  <si>
    <t>Zeus cpc 27</t>
  </si>
  <si>
    <t>Zeus cpc 28</t>
  </si>
  <si>
    <t>Zeus cpc 29</t>
  </si>
  <si>
    <t>Zeus cpc 30</t>
  </si>
  <si>
    <t>Version für SSOE 2023 (Kollektordaten aktualisiert / Fehlermdg mit Rundg verbessert)</t>
  </si>
  <si>
    <t>1.5</t>
  </si>
  <si>
    <t>3S Swiss Solar Solutions AG</t>
  </si>
  <si>
    <t>ThermiePanel TS</t>
  </si>
  <si>
    <t>PRISMA 2.0</t>
  </si>
  <si>
    <t>PRISMA 2.5</t>
  </si>
  <si>
    <t xml:space="preserve">Daikin Europe N.V.	</t>
  </si>
  <si>
    <t>DSTI 425-108M10TB-03</t>
  </si>
  <si>
    <t>DSTF 425-108M10TB-03</t>
  </si>
  <si>
    <t>DSTN 425-108M10TB-03</t>
  </si>
  <si>
    <t>HT-Plan</t>
  </si>
  <si>
    <t>Abora aH72SK</t>
  </si>
  <si>
    <t>TERZA 251-V2</t>
  </si>
  <si>
    <t>TERZA 251-H2</t>
  </si>
  <si>
    <t>Black Diamond BSM‐425</t>
  </si>
  <si>
    <t>XXL 19/66</t>
  </si>
  <si>
    <t>XXL 19/131</t>
  </si>
  <si>
    <t>XXL 19/66 HD</t>
  </si>
  <si>
    <t>XXL 19/131 HD</t>
  </si>
  <si>
    <t>SST GmbH</t>
  </si>
  <si>
    <t>SST ECO SE</t>
  </si>
  <si>
    <t>SST ECO SA</t>
  </si>
  <si>
    <t>Sunmaxx PVT GmbH</t>
  </si>
  <si>
    <t>PX-1</t>
  </si>
  <si>
    <t>KA88/2020 Smart</t>
  </si>
  <si>
    <t>3S Swiss Solar Solutions AG-ThermiePanel TS</t>
  </si>
  <si>
    <t>3S Swiss Solar Solutions AG-ThermiePanel MS II</t>
  </si>
  <si>
    <t>Agena Energies SA-AZUR 8+ AC 2.2V</t>
  </si>
  <si>
    <t>Agena Energies SA-AZUR 8+ AC 2.3H</t>
  </si>
  <si>
    <t>Agena Energies SA-AZUR 8+ AC 2.8H</t>
  </si>
  <si>
    <t>Agena Energies SA-AZUR 8+ AC 2.8V</t>
  </si>
  <si>
    <t>AkoTec Produktionsgesellschaft mbH-Weiser Power 1000</t>
  </si>
  <si>
    <t>AkoTec Produktionsgesellschaft mbH-Weiser Power 1200</t>
  </si>
  <si>
    <t>AkoTec Produktionsgesellschaft mbH-Weiser Power 1500</t>
  </si>
  <si>
    <t>AkoTec Produktionsgesellschaft mbH-Weiser Power 1600</t>
  </si>
  <si>
    <t>AkoTec Produktionsgesellschaft mbH-Weiser Power 2000</t>
  </si>
  <si>
    <t>AkoTec Produktionsgesellschaft mbH-Weiser Power 2400</t>
  </si>
  <si>
    <t>AkoTec Produktionsgesellschaft mbH-Weiser Power 3000</t>
  </si>
  <si>
    <t>AkoTec Produktionsgesellschaft mbH-Weiser Power 800</t>
  </si>
  <si>
    <t>AMK Collectra AG-OPC10p</t>
  </si>
  <si>
    <t>ARB Haustechnik GmbH-RST Sol 5</t>
  </si>
  <si>
    <t>Bosch Thermotechnik GmbH-Bosch FKC-2s</t>
  </si>
  <si>
    <t>Bosch Thermotechnik GmbH-Bosch FKC-2w</t>
  </si>
  <si>
    <t>Bosch Thermotechnik GmbH-Bosch FT 226-2V</t>
  </si>
  <si>
    <t>Bosch Thermotechnik GmbH-Bosch VK120-2</t>
  </si>
  <si>
    <t>Bosch Thermotechnik GmbH-Bosch VK120-2 CPC</t>
  </si>
  <si>
    <t>Bosch Thermotechnik GmbH-Buderus Logasol SKN4.0-s</t>
  </si>
  <si>
    <t>Bosch Thermotechnik GmbH-Buderus Logasol SKN4.0-w</t>
  </si>
  <si>
    <t>Bosch Thermotechnik GmbH-Buderus Logasol SKR10 CPC</t>
  </si>
  <si>
    <t>Bosch Thermotechnik GmbH-Buderus Logasol SKR5</t>
  </si>
  <si>
    <t>Bosch Thermotechnik GmbH-Buderus Logasol SKT1.0-s</t>
  </si>
  <si>
    <t>Calpak-Cicero Hellas S.A.-PRISMA 2.0</t>
  </si>
  <si>
    <t>Calpak-Cicero Hellas S.A.-PRISMA 2.5</t>
  </si>
  <si>
    <t>CitrinSolar GmbH-CS 155</t>
  </si>
  <si>
    <t>CitrinSolar GmbH-CS 255</t>
  </si>
  <si>
    <t>CitrinSolar GmbH-CS 350</t>
  </si>
  <si>
    <t>CitrinSolar GmbH-CS 500</t>
  </si>
  <si>
    <t>CitrinSolar GmbH-CS 550</t>
  </si>
  <si>
    <t>CoolTec-ES2V/2,65B AL-CU</t>
  </si>
  <si>
    <t>CoolTec-ES2V/2,65S AL-CU</t>
  </si>
  <si>
    <t>Daikin Europe N.V.	-H26P</t>
  </si>
  <si>
    <t>Daikin Europe N.V.	-V21P</t>
  </si>
  <si>
    <t>Daikin Europe N.V.	-V26P</t>
  </si>
  <si>
    <t>DualSun-DSTlxxxG1-360SBB5 (xxx = 370W to 400W in steps of 5W)</t>
  </si>
  <si>
    <t>DualSun-DSTNxxxG1-360SBB5 (xxx = 370W to 400W in steps of 5W)</t>
  </si>
  <si>
    <t>DualSun-DSTIxxxM12-B320SBB7 (xxx = 420W to 440W)</t>
  </si>
  <si>
    <t>DualSun-DSTNxxxM12-B320SBB7 (xxx = 420W to 440W)</t>
  </si>
  <si>
    <t>DualSun-DSTI 425-108M10TB-03</t>
  </si>
  <si>
    <t>DualSun-DSTF 425-108M10TB-03</t>
  </si>
  <si>
    <t>DualSun-DSTN 425-108M10TB-03</t>
  </si>
  <si>
    <t>ELCO GmbH-AURON DF 10-2</t>
  </si>
  <si>
    <t>ELCO GmbH-AURON DF 15-2</t>
  </si>
  <si>
    <t>ELCO GmbH-AURON DF 20-2</t>
  </si>
  <si>
    <t>ELCO GmbH-AURON DF 30-2</t>
  </si>
  <si>
    <t>ELCO GmbH-Solatron S 2.5-1 H</t>
  </si>
  <si>
    <t>ELCO GmbH-Solatron S 2.5-1 V</t>
  </si>
  <si>
    <t>Ernst Schweizer AG-FK1-H2</t>
  </si>
  <si>
    <t>Ernst Schweizer AG-FK1-V2</t>
  </si>
  <si>
    <t>Ernst Schweizer AG-FK1-V2V</t>
  </si>
  <si>
    <t>Ernst Schweizer AG-FK2-XS H4</t>
  </si>
  <si>
    <t>Ernst Schweizer AG-FK2-XS V4</t>
  </si>
  <si>
    <t>Faivre Energie SA-PSH 2340H</t>
  </si>
  <si>
    <t>Faivre Energie SA-PSH 2340V</t>
  </si>
  <si>
    <t>FK Solartechnik GmbH-FK Solinas 3 Plus</t>
  </si>
  <si>
    <t>FK Solartechnik GmbH-FK Solinas 3 plus kurz</t>
  </si>
  <si>
    <t>GASOKOL GmbH-gevoSol 120</t>
  </si>
  <si>
    <t>GASOKOL GmbH-gevoSol 96</t>
  </si>
  <si>
    <t>GASOKOL GmbH-gevoSol 72</t>
  </si>
  <si>
    <t>GASOKOL GmbH-gevoSol 49</t>
  </si>
  <si>
    <t>GASOKOL GmbH-gevoSol 26</t>
  </si>
  <si>
    <t>GASOKOL GmbH-gevoSol 23</t>
  </si>
  <si>
    <t xml:space="preserve">GASOKOL GmbH-gevoSol </t>
  </si>
  <si>
    <t>GASOKOL GmbH-sunnySol 23H</t>
  </si>
  <si>
    <t>GASOKOL GmbH-sunnySol 23V</t>
  </si>
  <si>
    <t>GASOKOL GmbH-sunWin 24</t>
  </si>
  <si>
    <t>GASOKOL GmbH-sunWin 27H</t>
  </si>
  <si>
    <t>GASOKOL GmbH-sunWin 27V</t>
  </si>
  <si>
    <t>GASOKOL GmbH-topSol 22</t>
  </si>
  <si>
    <t>H. Lenz AG-Multisol M240</t>
  </si>
  <si>
    <t>H. Lenz AG-Swiss-Collector</t>
  </si>
  <si>
    <t>Hoval AG-UltraSol® 2-H</t>
  </si>
  <si>
    <t>Hoval AG-UltraSol® 2-V</t>
  </si>
  <si>
    <t>HT-Plan-Abora aH72SK</t>
  </si>
  <si>
    <t>Linuo Ritter International Co., Ltd.-CPC 1512</t>
  </si>
  <si>
    <t>Linuo Ritter International Co., Ltd.-CPC 1515</t>
  </si>
  <si>
    <t>Linuo Ritter International Co., Ltd.-CPC 1518</t>
  </si>
  <si>
    <t>Linuo Ritter International Co., Ltd.-CPC XL 1514</t>
  </si>
  <si>
    <t>Linuo Ritter International Co., Ltd.-CPC XL 1521</t>
  </si>
  <si>
    <t>Linuo Ritter International Co., Ltd.-CPC XL 1914</t>
  </si>
  <si>
    <t>Linuo Ritter International Co., Ltd.-CPC XL 1918</t>
  </si>
  <si>
    <t>Linuo Ritter International Co., Ltd.-CPC XL 1921</t>
  </si>
  <si>
    <t>Max Weishaupt GmbH-WTS-F2 K5</t>
  </si>
  <si>
    <t>Max Weishaupt GmbH-WTS-F2 K6</t>
  </si>
  <si>
    <t>Meier Tobler AG-TERZA 251-V2</t>
  </si>
  <si>
    <t>Meier Tobler AG-TERZA 251-H2</t>
  </si>
  <si>
    <t>Naked Energy Ltd-Virtu HOT</t>
  </si>
  <si>
    <t>Naked Energy Ltd-Virtu HOT HD</t>
  </si>
  <si>
    <t>ÖkoFEN Forschungs- und Entwicklungs Ges.m.b.H.-Pellesol-Top</t>
  </si>
  <si>
    <t>ORO TECHNOLOGIES SA-FK 8200L 2H</t>
  </si>
  <si>
    <t>ORO TECHNOLOGIES SA-FK 8230L 2H</t>
  </si>
  <si>
    <t>ORO TECHNOLOGIES SA-FK 8250L 2H</t>
  </si>
  <si>
    <t>Pleion S.r.l.-X-RAY 10R</t>
  </si>
  <si>
    <t>Pleion S.r.l.-X-RAY 15R</t>
  </si>
  <si>
    <t>Pleion S.r.l.-X-RAY 18R</t>
  </si>
  <si>
    <t>Pleion S.r.l.-X-RAY 21R</t>
  </si>
  <si>
    <t>PVT Solar AG-Black Diamond BSM‐425</t>
  </si>
  <si>
    <t>PVT Solar AG-PVT Hybridkollektor Silverstar SL 270 i</t>
  </si>
  <si>
    <t>Retec Solar GmbH-RS</t>
  </si>
  <si>
    <t>Riello SA-CSV 25 R</t>
  </si>
  <si>
    <t>Riello SA-CSV 35 R</t>
  </si>
  <si>
    <t>Riello SA-RPS 25/4</t>
  </si>
  <si>
    <t>Ritter Energie- und Umwelttechnik GmbH &amp; Co. KG-AQUA PLASMA 15/27</t>
  </si>
  <si>
    <t>Ritter Energie- und Umwelttechnik GmbH &amp; Co. KG-AQUA PLASMA 15/40</t>
  </si>
  <si>
    <t>Ritter Energie- und Umwelttechnik GmbH &amp; Co. KG-AQUA PLASMA 19/34</t>
  </si>
  <si>
    <t>Ritter Energie- und Umwelttechnik GmbH &amp; Co. KG-AQUA PLASMA 19/50</t>
  </si>
  <si>
    <t>Ritter Energie- und Umwelttechnik GmbH &amp; Co. KG-SOLAR PLASMA+ 15/27</t>
  </si>
  <si>
    <t>Ritter Energie- und Umwelttechnik GmbH &amp; Co. KG-SOLAR PLASMA+ 15/40</t>
  </si>
  <si>
    <t>Ritter Energie- und Umwelttechnik GmbH &amp; Co. KG-SOLAR PLASMA+ 19/34</t>
  </si>
  <si>
    <t>Ritter Energie- und Umwelttechnik GmbH &amp; Co. KG-SOLAR PLASMA+ 19/50</t>
  </si>
  <si>
    <t>Ritter Energie- und Umwelttechnik GmbH &amp; Co. KG-STAR 15/26</t>
  </si>
  <si>
    <t>Ritter Energie- und Umwelttechnik GmbH &amp; Co. KG-STAR 15/39</t>
  </si>
  <si>
    <t>Ritter Energie- und Umwelttechnik GmbH &amp; Co. KG-STAR 19/33</t>
  </si>
  <si>
    <t>Ritter Energie- und Umwelttechnik GmbH &amp; Co. KG-STAR 19/49</t>
  </si>
  <si>
    <t>Ritter Energie- und Umwelttechnik GmbH &amp; Co. KG-XXL 19/66</t>
  </si>
  <si>
    <t>Ritter Energie- und Umwelttechnik GmbH &amp; Co. KG-XXL 19/131</t>
  </si>
  <si>
    <t>Ritter Energie- und Umwelttechnik GmbH &amp; Co. KG-XXL 19/66 HD</t>
  </si>
  <si>
    <t>Ritter Energie- und Umwelttechnik GmbH &amp; Co. KG-XXL 19/131 HD</t>
  </si>
  <si>
    <t>Sailer GmbH-FOCUS AR</t>
  </si>
  <si>
    <t>Sebasol Vaud-Sebasol 2012</t>
  </si>
  <si>
    <t>Solar Tec SA-SOL-TEC 2.1 Plus</t>
  </si>
  <si>
    <t>Solar² / Sunda-Seido 1-8</t>
  </si>
  <si>
    <t>Solar² / Sunda-Seido 1-12</t>
  </si>
  <si>
    <t>Solar² / Sunda-Seido 1-16</t>
  </si>
  <si>
    <t>Solar² / Sunda-Seido 2-6</t>
  </si>
  <si>
    <t>Solar² / Sunda-Seido 2-8</t>
  </si>
  <si>
    <t>Solar² / Sunda-Seido 2-12</t>
  </si>
  <si>
    <t>Solar² / Sunda-Seido 2-16</t>
  </si>
  <si>
    <t>Solarbayer GmbH-CPC 12 NERO</t>
  </si>
  <si>
    <t>Solarbayer GmbH-PremiumPlus AL 2.86 H</t>
  </si>
  <si>
    <t>Solarbayer GmbH-PremiumPlus AL 2.86 V</t>
  </si>
  <si>
    <t>Solarbayer GmbH-Silversun 2.02</t>
  </si>
  <si>
    <t>Solarfocus GmbH-CPC S1</t>
  </si>
  <si>
    <t>Solarfocus GmbH-suneco 21</t>
  </si>
  <si>
    <t>Solarfocus GmbH-suneco 28</t>
  </si>
  <si>
    <t>Solarfocus GmbH-Sunnyline 28</t>
  </si>
  <si>
    <t>Solarpartner GmbH-solindo Q</t>
  </si>
  <si>
    <t>Solarpartner GmbH-solindo V</t>
  </si>
  <si>
    <t>Solarpartner GmbH-sunWin AF20VM4</t>
  </si>
  <si>
    <t>Solator GmbH-PVTHERMAU280</t>
  </si>
  <si>
    <t>Solator GmbH-PVTHERMAU300</t>
  </si>
  <si>
    <t>Solator GmbH-THERMUVG16</t>
  </si>
  <si>
    <t>SOLISART-S7 2,5</t>
  </si>
  <si>
    <t>SOLTOP Energie AG-COBRA AK 2.3 H</t>
  </si>
  <si>
    <t>SOLTOP Energie AG-Kollektor AS</t>
  </si>
  <si>
    <t>SOLTOP Energie AG-Solardach AS</t>
  </si>
  <si>
    <t>SOLTOP Energie AG-SOLINK PVT-Wärmepumpenkollektor</t>
  </si>
  <si>
    <t>Solvis GmbH-SolvisCala 254 Eco</t>
  </si>
  <si>
    <t>Solvis GmbH-SolvisLuna LU-304</t>
  </si>
  <si>
    <t>Sonnenkraft-PFMS2000</t>
  </si>
  <si>
    <t>Sonnenkraft-PFMS2500</t>
  </si>
  <si>
    <t>Sonnenkraft-PFMS3300</t>
  </si>
  <si>
    <t>Sonnenkraft-PFMW2500</t>
  </si>
  <si>
    <t>Sonnenkraft-SKR500</t>
  </si>
  <si>
    <t>Sonnenkraft-SKR500L</t>
  </si>
  <si>
    <t>SST GmbH-SST ECO SE</t>
  </si>
  <si>
    <t>SST GmbH-SST ECO SA</t>
  </si>
  <si>
    <t>STI Solar-Technologie-International GmbH-ALDO+Hoch</t>
  </si>
  <si>
    <t>STI Solar-Technologie-International GmbH-ALDO+Quer</t>
  </si>
  <si>
    <t>STI Solar-Technologie-International GmbH-FKA 200 H Al/Cu</t>
  </si>
  <si>
    <t>STI Solar-Technologie-International GmbH-FKA 200 V Al/Cu</t>
  </si>
  <si>
    <t>STI Solar-Technologie-International GmbH-FKA 240 H Al/Cu</t>
  </si>
  <si>
    <t>STI Solar-Technologie-International GmbH-FKA 240 V Al/Cu</t>
  </si>
  <si>
    <t>STI Solar-Technologie-International GmbH-FKA 270 H Al/Cu</t>
  </si>
  <si>
    <t>STI Solar-Technologie-International GmbH-FKA 270 V Al/Cu</t>
  </si>
  <si>
    <t>STI Solar-Technologie-International GmbH-FKF 200 H CuCu</t>
  </si>
  <si>
    <t>STI Solar-Technologie-International GmbH-FKF 200 V CuCu</t>
  </si>
  <si>
    <t>STI Solar-Technologie-International GmbH-FKF 240 H CuCu</t>
  </si>
  <si>
    <t>STI Solar-Technologie-International GmbH-FKF 240 V CuCu</t>
  </si>
  <si>
    <t>STI Solar-Technologie-International GmbH-FKF 270 H CuCu</t>
  </si>
  <si>
    <t>STI Solar-Technologie-International GmbH-FKF 270 V CuCu</t>
  </si>
  <si>
    <t>STI Solar-Technologie-International GmbH-WPK 250 H Al/Al</t>
  </si>
  <si>
    <t>STI Solar-Technologie-International GmbH-WPK 250 V Al/Al</t>
  </si>
  <si>
    <t>SUNEX S.A.-AMP 2.0</t>
  </si>
  <si>
    <t>SUNEX S.A.-AMP 2.19</t>
  </si>
  <si>
    <t>SUNEX S.A.-AMP 2.38</t>
  </si>
  <si>
    <t>SUNEX S.A.-AMP 2.51</t>
  </si>
  <si>
    <t>SUNEX S.A.-AMP 2.85</t>
  </si>
  <si>
    <t>SUNEX S.A.-SX 2.0</t>
  </si>
  <si>
    <t>SUNEX S.A.-SX 2.51</t>
  </si>
  <si>
    <t>SUNEX S.A.-SX 2.85</t>
  </si>
  <si>
    <t>Sunmaxx PVT GmbH-PX-1</t>
  </si>
  <si>
    <t>THERMO/SOLAR Ziar s.r.o.-TS 330/M</t>
  </si>
  <si>
    <t>THERMO/SOLAR Ziar s.r.o.-TS 400</t>
  </si>
  <si>
    <t>THERMO/SOLAR Ziar s.r.o.-TS 530/M</t>
  </si>
  <si>
    <t>TIGI LTD.-HC1-A</t>
  </si>
  <si>
    <t>TVP Solar SA-MT-Power v4</t>
  </si>
  <si>
    <t xml:space="preserve">TWL Technologie GmbH-EtaSun Pro® VRK20 </t>
  </si>
  <si>
    <t xml:space="preserve">TWL Technologie GmbH-EtaSun Pro® VRK30 </t>
  </si>
  <si>
    <t>Vaillant GmbH-VFK 155/2 H</t>
  </si>
  <si>
    <t>Vaillant GmbH-VFK 155/2 V</t>
  </si>
  <si>
    <t>Vaillant GmbH-VTK 1140/2</t>
  </si>
  <si>
    <t>Vaillant GmbH-VTK 570/2</t>
  </si>
  <si>
    <t>Viessmann Werke GmbH &amp; Co. KG-Vitosol 100-FM SVKF</t>
  </si>
  <si>
    <t>Viessmann Werke GmbH &amp; Co. KG-Vitosol 100-FM SVKG</t>
  </si>
  <si>
    <t>Viessmann Werke GmbH &amp; Co. KG-Vitosol 200-FM SH2F</t>
  </si>
  <si>
    <t>Viessmann Werke GmbH &amp; Co. KG-Vitosol 200-FM SH2G</t>
  </si>
  <si>
    <t>Viessmann Werke GmbH &amp; Co. KG-Vitosol 200-FM SV2F</t>
  </si>
  <si>
    <t>Viessmann Werke GmbH &amp; Co. KG-Vitosol 200-FM SV2G</t>
  </si>
  <si>
    <t>Viessmann Werke GmbH &amp; Co. KG-Vitosol 200-TM SPEA 1.63 m2</t>
  </si>
  <si>
    <t>Viessmann Werke GmbH &amp; Co. KG-Vitosol 200-TM SPEA 3.26 m2</t>
  </si>
  <si>
    <t>Viessmann Werke GmbH &amp; Co. KG-Vitosol 300-TM SP3C 1.25 m2 HW</t>
  </si>
  <si>
    <t>Viessmann Werke GmbH &amp; Co. KG-Vitosol 300-TM SP3C 1.51 m2 HW</t>
  </si>
  <si>
    <t>Viessmann Werke GmbH &amp; Co. KG-Vitosol 300-TM SP3C 3.03 m2 HW</t>
  </si>
  <si>
    <t>VON BARTELS GmbH-Zeus cpc 8</t>
  </si>
  <si>
    <t>VON BARTELS GmbH-Zeus cpc 9</t>
  </si>
  <si>
    <t>VON BARTELS GmbH-Zeus cpc 10</t>
  </si>
  <si>
    <t>VON BARTELS GmbH-Zeus cpc 11</t>
  </si>
  <si>
    <t>VON BARTELS GmbH-Zeus cpc 12</t>
  </si>
  <si>
    <t>VON BARTELS GmbH-Zeus cpc 13</t>
  </si>
  <si>
    <t>VON BARTELS GmbH-Zeus cpc 14</t>
  </si>
  <si>
    <t>VON BARTELS GmbH-Zeus cpc 15</t>
  </si>
  <si>
    <t>VON BARTELS GmbH-Zeus cpc 16</t>
  </si>
  <si>
    <t>VON BARTELS GmbH-Zeus cpc 17</t>
  </si>
  <si>
    <t>VON BARTELS GmbH-Zeus cpc 18</t>
  </si>
  <si>
    <t>VON BARTELS GmbH-Zeus cpc 19</t>
  </si>
  <si>
    <t>VON BARTELS GmbH-Zeus cpc 20</t>
  </si>
  <si>
    <t>VON BARTELS GmbH-Zeus cpc 21</t>
  </si>
  <si>
    <t>VON BARTELS GmbH-Zeus cpc 22</t>
  </si>
  <si>
    <t>VON BARTELS GmbH-Zeus cpc 23</t>
  </si>
  <si>
    <t>VON BARTELS GmbH-Zeus cpc 24</t>
  </si>
  <si>
    <t>VON BARTELS GmbH-Zeus cpc 25</t>
  </si>
  <si>
    <t>VON BARTELS GmbH-Zeus cpc 26</t>
  </si>
  <si>
    <t>VON BARTELS GmbH-Zeus cpc 27</t>
  </si>
  <si>
    <t>VON BARTELS GmbH-Zeus cpc 28</t>
  </si>
  <si>
    <t>VON BARTELS GmbH-Zeus cpc 29</t>
  </si>
  <si>
    <t>VON BARTELS GmbH-Zeus cpc 30</t>
  </si>
  <si>
    <t>Wagner Solar GmbH-EURO L20 AR</t>
  </si>
  <si>
    <t>Wagner Solar GmbH-EURO L20 MH AR</t>
  </si>
  <si>
    <t>Wallnöfer GmbH-KA88/2020 Standard</t>
  </si>
  <si>
    <t>Wallnöfer GmbH-KA88/2020 Smart</t>
  </si>
  <si>
    <t>Wallnöfer GmbH-KA88/2020 Comfort</t>
  </si>
  <si>
    <t>Wallnöfer GmbH-KA88/2020 INOX</t>
  </si>
  <si>
    <t>Winkler Solar GmbH-VarioSol A</t>
  </si>
  <si>
    <t>Winkler Solar GmbH-VarioSol E</t>
  </si>
  <si>
    <t>Wolf GmbH-TopSon F3-1</t>
  </si>
  <si>
    <t>Wolf GmbH-TopSon F3-1Q</t>
  </si>
  <si>
    <t>Ygnis AG-Solerio F4-H (Al/Cu)</t>
  </si>
  <si>
    <t>Ygnis AG-Solerio F4-Q (Al/Cu)</t>
  </si>
  <si>
    <t>Ygnis AG-Solerio F5-H (Al/Cu)</t>
  </si>
  <si>
    <t>Ygnis AG-Solerio F5-Q (Al/Cu)</t>
  </si>
  <si>
    <t>Ygnis AG-Solerio F6-H (Al/Cu)</t>
  </si>
  <si>
    <t>Ygnis AG-Solerio F6-Q (Al/Cu)</t>
  </si>
  <si>
    <t>Summe Verkauf Röhrenkollektoren muss in Tabelle 1 und Tabelle 2 übereinstimmen</t>
  </si>
  <si>
    <t>Summe Verkauf Flachkollektoren muss in Tabelle 1 und Tabelle 2 übereinstimmen</t>
  </si>
  <si>
    <t>Summe Verkauf WISC-Kollektoren muss in Tabelle 1 und Tabelle 2 übereinstimmen</t>
  </si>
  <si>
    <t>Version für SSOE 2024 (Kollektordaten aktualisiert / Fehlermeldungen optimiert / Farbe angepasst)</t>
  </si>
  <si>
    <t>Flachkollektoren: Summe an Bauherrschaft (Tab. 2) muss mit Summe aus Input übereinstimmen</t>
  </si>
  <si>
    <t>Röhrenkollektoren: Summe an Bauherrschaft (Tab. 2) muss mit Summe aus Input übereinstimmen</t>
  </si>
  <si>
    <t>WISC-Kollektoren: Summe an Bauherrschaft (Tab. 2) muss mit Summe aus Input übereinstimmen</t>
  </si>
  <si>
    <t>Capteurs WISC: Somme tab 2. aux maîtres d'ouvrages doit correspondre au somme des inputs</t>
  </si>
  <si>
    <t>La somme des ventes capteurs plans du tableau 1 doit correspondre au tableau 2</t>
  </si>
  <si>
    <t>La somme des ventes capteurs sous-vide du tableau 1 doit correspondre au tableau 2</t>
  </si>
  <si>
    <t>La somme des ventes capteurs WISC du tableau 1 doit correspondre au tableau 2</t>
  </si>
  <si>
    <t>Capteurs plans: La somme aux maîtres d'ouvrages (tab 2) doit correspondre à la somme des inputs (onglet Input)</t>
  </si>
  <si>
    <t>Capteurs sous-vide: La somme aux maîtres d'ouvrages (tab 2) doit corresponre à la somme des inputs (onglet Input)</t>
  </si>
  <si>
    <t xml:space="preserve">Fehler: </t>
  </si>
  <si>
    <t xml:space="preserve">Total Verkauf Schweiz Tabelle 1 weicht um </t>
  </si>
  <si>
    <t xml:space="preserve"> m2 ab vom Total m2 in Tabellenblatt 'Input'</t>
  </si>
  <si>
    <t xml:space="preserve">Erreur: </t>
  </si>
  <si>
    <t xml:space="preserve">Errore: </t>
  </si>
  <si>
    <t xml:space="preserve">Le total des ventes en Suisse (tableau 1) diffère de </t>
  </si>
  <si>
    <t xml:space="preserve"> m2 du total des m2 (onglet Input)</t>
  </si>
  <si>
    <t>Tot. Vendite collettori piani nella tabella 1 e tabella 2 deve corrispondere</t>
  </si>
  <si>
    <t>Tot. Vendite collettori tubolari nella tabella 1 e tabella 2 deve corrispondere</t>
  </si>
  <si>
    <t>Tot. Vendite collettori WISC nella tabella 1 e tabella 2 deve corrispondere</t>
  </si>
  <si>
    <t xml:space="preserve">Collettori piani: Tot. ai committenti (tab. 2) deve corrispondere con tot. dal foglio 'Input' </t>
  </si>
  <si>
    <t xml:space="preserve">Collettori tubolari: Tot. ai committenti (tab. 2) deve corrispondere con tot. dal foglio 'Input' </t>
  </si>
  <si>
    <t xml:space="preserve">Collettori WISC: Tot. ai committenti (tab. 2) deve corrispondere con tot. dal foglio 'Input' </t>
  </si>
  <si>
    <t xml:space="preserve">Il totale delle vendite in Svizzera (Tabella 1) differisce di </t>
  </si>
  <si>
    <t xml:space="preserve"> m2 dal totale di m2 del foglio 'Input'</t>
  </si>
  <si>
    <t>1.6</t>
  </si>
  <si>
    <t>Version für SSOE 2025 (Kollektordaten aktualisiert / Fehlermeldungen optimiert (Weiterverkauf an Installateure, Handel)/ Formelfehler AW139 behoben)</t>
  </si>
  <si>
    <t>Absolicon Solar Collector AB</t>
  </si>
  <si>
    <t>T160</t>
  </si>
  <si>
    <t>Weiser Protect 1000</t>
  </si>
  <si>
    <t>Weiser Protect 2000</t>
  </si>
  <si>
    <t>Weiser Protect 3000</t>
  </si>
  <si>
    <t>SOLATRON M2.3 V</t>
  </si>
  <si>
    <t>SOLATRON M2.3 H</t>
  </si>
  <si>
    <t>Evertec SP.z o.o</t>
  </si>
  <si>
    <t>Metrosol 20V</t>
  </si>
  <si>
    <t>Metrosol 20H</t>
  </si>
  <si>
    <t>Metrosol 25V</t>
  </si>
  <si>
    <t>Metrosol 25H</t>
  </si>
  <si>
    <t>FDS Distribution</t>
  </si>
  <si>
    <t>C2000 D8C</t>
  </si>
  <si>
    <t>C2500 D8C</t>
  </si>
  <si>
    <t>C2000 D12C</t>
  </si>
  <si>
    <t>C2500 D12C</t>
  </si>
  <si>
    <t>H2000 D8C</t>
  </si>
  <si>
    <t>H2500 D8C</t>
  </si>
  <si>
    <t>gigaSol P49</t>
  </si>
  <si>
    <t>gigaSol P49H</t>
  </si>
  <si>
    <t>gigaSol P52M</t>
  </si>
  <si>
    <t>gigaSol P60H</t>
  </si>
  <si>
    <t>gigaSol P69M</t>
  </si>
  <si>
    <t>gigaSol P72</t>
  </si>
  <si>
    <t>gigaSol P86M</t>
  </si>
  <si>
    <t>gigaSol P96</t>
  </si>
  <si>
    <t>gigaSol P120</t>
  </si>
  <si>
    <t>gigaSol P (auf Mass)</t>
  </si>
  <si>
    <t>powerSol55</t>
  </si>
  <si>
    <t>powerSol120</t>
  </si>
  <si>
    <t>powerSol136</t>
  </si>
  <si>
    <t>powerSol (auf Mass)</t>
  </si>
  <si>
    <t>GREENoneTEC Solarindustrie GmbH</t>
  </si>
  <si>
    <t>GK HT 13,6</t>
  </si>
  <si>
    <t>Hewalex</t>
  </si>
  <si>
    <t>KS 2100F TP AC</t>
  </si>
  <si>
    <t>KS 2200F TP AC</t>
  </si>
  <si>
    <t>KS 2400F TP AC</t>
  </si>
  <si>
    <t>KS 2600F TP AC</t>
  </si>
  <si>
    <t>KS 2100F TLP AC</t>
  </si>
  <si>
    <t>KS 2200F TLP AC</t>
  </si>
  <si>
    <t xml:space="preserve">KS 2400F TLP AC </t>
  </si>
  <si>
    <t xml:space="preserve">KS 2600F TLP AC </t>
  </si>
  <si>
    <t>Meriaura Energy Oy</t>
  </si>
  <si>
    <t>SAVO 16S D</t>
  </si>
  <si>
    <t>OEG Oel- und Gasfeuerungsbedarf</t>
  </si>
  <si>
    <t>4Plus Harfe</t>
  </si>
  <si>
    <t>Sebasol Cu 2025</t>
  </si>
  <si>
    <t>Soblue AG</t>
  </si>
  <si>
    <t>Multi NRG collector</t>
  </si>
  <si>
    <t>Solardirekt24</t>
  </si>
  <si>
    <t>Eurotherm Solar Pro 10R</t>
  </si>
  <si>
    <t>Eurotherm Solar Pro 15R</t>
  </si>
  <si>
    <t>Eurotherm Solar Pro 20R</t>
  </si>
  <si>
    <t>Eurotherm Solar Pro 25R</t>
  </si>
  <si>
    <t>Eurotherm Solar Pro 30R</t>
  </si>
  <si>
    <t>COBRA AK 2.8V G3</t>
  </si>
  <si>
    <t>COBRA AK 2.8H G3</t>
  </si>
  <si>
    <t>FKF 200 H Al/Cu</t>
  </si>
  <si>
    <t>FKF 200 V Al/Cu</t>
  </si>
  <si>
    <t>FKF 240 H Al/Cu</t>
  </si>
  <si>
    <t>FKF 240 V Al/Cu</t>
  </si>
  <si>
    <t>FKF 270 H Al/Cu</t>
  </si>
  <si>
    <t>FKF 270 V Al/Cu</t>
  </si>
  <si>
    <t>SUNDA Solar GmbH</t>
  </si>
  <si>
    <t>AS100-DF6</t>
  </si>
  <si>
    <t>AS100-HP8</t>
  </si>
  <si>
    <t>AS100-HP12</t>
  </si>
  <si>
    <t>AS100-HP16</t>
  </si>
  <si>
    <t>VFK 145/3 H</t>
  </si>
  <si>
    <t>VFK 145/3 V</t>
  </si>
  <si>
    <t>SDG/SDE 28V</t>
  </si>
  <si>
    <t>SDG/SDE 28H</t>
  </si>
  <si>
    <t>Tracking Collector</t>
  </si>
  <si>
    <t>Absolicon Solar Collector AB-T160</t>
  </si>
  <si>
    <t>AkoTec Produktionsgesellschaft mbH-Weiser Protect 1000</t>
  </si>
  <si>
    <t>AkoTec Produktionsgesellschaft mbH-Weiser Protect 2000</t>
  </si>
  <si>
    <t>AkoTec Produktionsgesellschaft mbH-Weiser Protect 3000</t>
  </si>
  <si>
    <t>ELCO GmbH-SOLATRON M2.3 V</t>
  </si>
  <si>
    <t>ELCO GmbH-SOLATRON M2.3 H</t>
  </si>
  <si>
    <t>Evertec SP.z o.o-Metrosol 20V</t>
  </si>
  <si>
    <t>Evertec SP.z o.o-Metrosol 20H</t>
  </si>
  <si>
    <t>Evertec SP.z o.o-Metrosol 25V</t>
  </si>
  <si>
    <t>Evertec SP.z o.o-Metrosol 25H</t>
  </si>
  <si>
    <t>FDS Distribution-C2000 D8C</t>
  </si>
  <si>
    <t>FDS Distribution-C2500 D8C</t>
  </si>
  <si>
    <t>FDS Distribution-C2000 D12C</t>
  </si>
  <si>
    <t>FDS Distribution-C2500 D12C</t>
  </si>
  <si>
    <t>FDS Distribution-H2000 D8C</t>
  </si>
  <si>
    <t>FDS Distribution-H2500 D8C</t>
  </si>
  <si>
    <t>GASOKOL GmbH-gigaSol P49</t>
  </si>
  <si>
    <t>GASOKOL GmbH-gigaSol P49H</t>
  </si>
  <si>
    <t>GASOKOL GmbH-gigaSol P52M</t>
  </si>
  <si>
    <t>GASOKOL GmbH-gigaSol P60H</t>
  </si>
  <si>
    <t>GASOKOL GmbH-gigaSol P69M</t>
  </si>
  <si>
    <t>GASOKOL GmbH-gigaSol P72</t>
  </si>
  <si>
    <t>GASOKOL GmbH-gigaSol P86M</t>
  </si>
  <si>
    <t>GASOKOL GmbH-gigaSol P96</t>
  </si>
  <si>
    <t>GASOKOL GmbH-gigaSol P120</t>
  </si>
  <si>
    <t>GASOKOL GmbH-gigaSol P (auf Mass)</t>
  </si>
  <si>
    <t>GASOKOL GmbH-powerSol55</t>
  </si>
  <si>
    <t>GASOKOL GmbH-powerSol120</t>
  </si>
  <si>
    <t>GASOKOL GmbH-powerSol136</t>
  </si>
  <si>
    <t>GASOKOL GmbH-powerSol (auf Mass)</t>
  </si>
  <si>
    <t>GREENoneTEC Solarindustrie GmbH-GK HT 13,6</t>
  </si>
  <si>
    <t>Hewalex-KS 2100F TP AC</t>
  </si>
  <si>
    <t>Hewalex-KS 2200F TP AC</t>
  </si>
  <si>
    <t>Hewalex-KS 2400F TP AC</t>
  </si>
  <si>
    <t>Hewalex-KS 2600F TP AC</t>
  </si>
  <si>
    <t>Hewalex-KS 2100F TLP AC</t>
  </si>
  <si>
    <t>Hewalex-KS 2200F TLP AC</t>
  </si>
  <si>
    <t xml:space="preserve">Hewalex-KS 2400F TLP AC </t>
  </si>
  <si>
    <t xml:space="preserve">Hewalex-KS 2600F TLP AC </t>
  </si>
  <si>
    <t>Meriaura Energy Oy-SAVO 16S D</t>
  </si>
  <si>
    <t>OEG Oel- und Gasfeuerungsbedarf-2Plus</t>
  </si>
  <si>
    <t>OEG Oel- und Gasfeuerungsbedarf-4Plus</t>
  </si>
  <si>
    <t>OEG Oel- und Gasfeuerungsbedarf-4Plus Harfe</t>
  </si>
  <si>
    <t>Sebasol Vaud-Sebasol Cu 2025</t>
  </si>
  <si>
    <t>Soblue AG-Multi NRG collector</t>
  </si>
  <si>
    <t>Solardirekt24-Eurotherm Solar Pro 10R</t>
  </si>
  <si>
    <t>Solardirekt24-Eurotherm Solar Pro 15R</t>
  </si>
  <si>
    <t>Solardirekt24-Eurotherm Solar Pro 20R</t>
  </si>
  <si>
    <t>Solardirekt24-Eurotherm Solar Pro 25R</t>
  </si>
  <si>
    <t>Solardirekt24-Eurotherm Solar Pro 30R</t>
  </si>
  <si>
    <t>SOLTOP Energie AG-COBRA AK 2.8V G3</t>
  </si>
  <si>
    <t>SOLTOP Energie AG-COBRA AK 2.8H G3</t>
  </si>
  <si>
    <t>STI Solar-Technologie-International GmbH-FKF 200 H Al/Cu</t>
  </si>
  <si>
    <t>STI Solar-Technologie-International GmbH-FKF 200 V Al/Cu</t>
  </si>
  <si>
    <t>STI Solar-Technologie-International GmbH-FKF 240 H Al/Cu</t>
  </si>
  <si>
    <t>STI Solar-Technologie-International GmbH-FKF 240 V Al/Cu</t>
  </si>
  <si>
    <t>STI Solar-Technologie-International GmbH-FKF 270 H Al/Cu</t>
  </si>
  <si>
    <t>STI Solar-Technologie-International GmbH-FKF 270 V Al/Cu</t>
  </si>
  <si>
    <t>SUNDA Solar GmbH-AS100-DF6</t>
  </si>
  <si>
    <t>SUNDA Solar GmbH-AS100-HP8</t>
  </si>
  <si>
    <t>SUNDA Solar GmbH-AS100-HP12</t>
  </si>
  <si>
    <t>SUNDA Solar GmbH-AS100-HP16</t>
  </si>
  <si>
    <t>Vaillant GmbH-VFK 145/3 H</t>
  </si>
  <si>
    <t>Vaillant GmbH-VFK 145/3 V</t>
  </si>
  <si>
    <t>Windhager Zentralheizung Schweiz AG-SDG/SDE 28V</t>
  </si>
  <si>
    <t>Windhager Zentralheizung Schweiz AG-SDG/SDE 28H</t>
  </si>
  <si>
    <t>FG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</si>
</sst>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 #,##0.00_ ;_ * \-#,##0.00_ ;_ * &quot;-&quot;??_ ;_ @_ "/>
    <numFmt numFmtId="164" formatCode="[$-807]dddd\,\ d/\ mmmm\ yyyy;@"/>
    <numFmt numFmtId="165" formatCode="_ * #,##0_ ;_ * \-#,##0_ ;_ * &quot;-&quot;??_ ;_ @_ "/>
    <numFmt numFmtId="166" formatCode="0.0%"/>
    <numFmt numFmtId="167" formatCode="dd/mm/yyyy;@"/>
    <numFmt numFmtId="168" formatCode="0.000"/>
    <numFmt numFmtId="169" formatCode="0.0"/>
  </numFmts>
  <fonts count="47">
    <font>
      <sz val="11"/>
      <color theme="1"/>
      <name val="Arial"/>
      <family val="2"/>
    </font>
    <font>
      <sz val="8"/>
      <color theme="1"/>
      <name val="Arial"/>
      <family val="2"/>
    </font>
    <font>
      <sz val="10"/>
      <color theme="1"/>
      <name val="Arial"/>
      <family val="2"/>
    </font>
    <font>
      <b/>
      <sz val="8"/>
      <color theme="1"/>
      <name val="Arial"/>
      <family val="2"/>
    </font>
    <font>
      <sz val="8"/>
      <name val="Arial"/>
      <family val="2"/>
    </font>
    <font>
      <sz val="8"/>
      <color theme="0" tint="-0.499984740745262"/>
      <name val="Arial"/>
      <family val="2"/>
    </font>
    <font>
      <sz val="10"/>
      <name val="Geneva"/>
    </font>
    <font>
      <sz val="11"/>
      <color theme="1"/>
      <name val="Arial"/>
      <family val="2"/>
    </font>
    <font>
      <b/>
      <sz val="10"/>
      <name val="Arial"/>
      <family val="2"/>
    </font>
    <font>
      <sz val="10"/>
      <name val="Arial"/>
      <family val="2"/>
    </font>
    <font>
      <b/>
      <sz val="8"/>
      <name val="Arial"/>
      <family val="2"/>
    </font>
    <font>
      <sz val="6"/>
      <name val="Arial"/>
      <family val="2"/>
    </font>
    <font>
      <b/>
      <sz val="11"/>
      <color theme="1"/>
      <name val="Arial"/>
      <family val="2"/>
    </font>
    <font>
      <vertAlign val="superscript"/>
      <sz val="8"/>
      <name val="Arial"/>
      <family val="2"/>
    </font>
    <font>
      <sz val="18"/>
      <color theme="3"/>
      <name val="Calibri Light"/>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sz val="11"/>
      <color theme="0"/>
      <name val="Arial"/>
      <family val="2"/>
    </font>
    <font>
      <b/>
      <sz val="8"/>
      <color rgb="FFFF0000"/>
      <name val="Arial"/>
      <family val="2"/>
    </font>
    <font>
      <sz val="9"/>
      <color theme="1"/>
      <name val="Arial"/>
      <family val="2"/>
    </font>
    <font>
      <sz val="8"/>
      <color rgb="FFFF0000"/>
      <name val="Arial"/>
      <family val="2"/>
    </font>
    <font>
      <u/>
      <sz val="11"/>
      <color theme="10"/>
      <name val="Arial"/>
      <family val="2"/>
    </font>
    <font>
      <sz val="14"/>
      <color theme="1"/>
      <name val="Arial"/>
      <family val="2"/>
    </font>
    <font>
      <u/>
      <sz val="14"/>
      <color theme="1"/>
      <name val="Arial"/>
      <family val="2"/>
    </font>
    <font>
      <b/>
      <sz val="20"/>
      <color theme="1"/>
      <name val="Arial"/>
      <family val="2"/>
    </font>
    <font>
      <b/>
      <sz val="9"/>
      <color theme="1"/>
      <name val="Arial"/>
      <family val="2"/>
    </font>
    <font>
      <sz val="7"/>
      <color theme="1"/>
      <name val="Arial"/>
      <family val="2"/>
    </font>
    <font>
      <b/>
      <sz val="10"/>
      <color rgb="FFFF0000"/>
      <name val="Arial"/>
      <family val="2"/>
    </font>
    <font>
      <b/>
      <sz val="9"/>
      <color rgb="FFFF0000"/>
      <name val="Arial"/>
      <family val="2"/>
    </font>
    <font>
      <sz val="9"/>
      <color theme="8" tint="-0.249977111117893"/>
      <name val="Arial"/>
      <family val="2"/>
    </font>
    <font>
      <sz val="6"/>
      <color theme="1"/>
      <name val="Arial"/>
      <family val="2"/>
    </font>
    <font>
      <strike/>
      <sz val="9"/>
      <color theme="1"/>
      <name val="Arial"/>
      <family val="2"/>
    </font>
    <font>
      <sz val="8"/>
      <color rgb="FF000000"/>
      <name val="Arial"/>
      <family val="2"/>
    </font>
    <font>
      <sz val="8"/>
      <color indexed="81"/>
      <name val="Arial"/>
      <family val="2"/>
    </font>
    <font>
      <sz val="9"/>
      <color indexed="81"/>
      <name val="Segoe UI"/>
      <family val="2"/>
    </font>
    <font>
      <b/>
      <sz val="9"/>
      <color indexed="81"/>
      <name val="Segoe UI"/>
      <family val="2"/>
    </font>
  </fonts>
  <fills count="45">
    <fill>
      <patternFill patternType="none"/>
    </fill>
    <fill>
      <patternFill patternType="gray125"/>
    </fill>
    <fill>
      <patternFill patternType="solid">
        <fgColor rgb="FFFFFF00"/>
        <bgColor indexed="64"/>
      </patternFill>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bgColor indexed="64"/>
      </patternFill>
    </fill>
    <fill>
      <patternFill patternType="solid">
        <fgColor rgb="FFFFFFCC"/>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rgb="FFFFBB57"/>
        <bgColor indexed="64"/>
      </patternFill>
    </fill>
  </fills>
  <borders count="82">
    <border>
      <left/>
      <right/>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top style="hair">
        <color indexed="64"/>
      </top>
      <bottom style="hair">
        <color indexed="64"/>
      </bottom>
      <diagonal/>
    </border>
    <border>
      <left/>
      <right/>
      <top style="hair">
        <color indexed="64"/>
      </top>
      <bottom style="thin">
        <color indexed="64"/>
      </bottom>
      <diagonal/>
    </border>
    <border>
      <left/>
      <right style="medium">
        <color theme="0"/>
      </right>
      <top/>
      <bottom style="thin">
        <color indexed="64"/>
      </bottom>
      <diagonal/>
    </border>
    <border>
      <left/>
      <right style="medium">
        <color theme="0"/>
      </right>
      <top style="hair">
        <color indexed="64"/>
      </top>
      <bottom style="hair">
        <color indexed="64"/>
      </bottom>
      <diagonal/>
    </border>
    <border>
      <left style="medium">
        <color theme="0"/>
      </left>
      <right/>
      <top style="hair">
        <color indexed="64"/>
      </top>
      <bottom style="hair">
        <color indexed="64"/>
      </bottom>
      <diagonal/>
    </border>
    <border>
      <left/>
      <right style="medium">
        <color theme="0"/>
      </right>
      <top style="hair">
        <color indexed="64"/>
      </top>
      <bottom style="thin">
        <color indexed="64"/>
      </bottom>
      <diagonal/>
    </border>
    <border>
      <left style="medium">
        <color theme="0"/>
      </left>
      <right/>
      <top style="hair">
        <color indexed="64"/>
      </top>
      <bottom style="thin">
        <color indexed="64"/>
      </bottom>
      <diagonal/>
    </border>
    <border>
      <left/>
      <right/>
      <top/>
      <bottom style="hair">
        <color auto="1"/>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medium">
        <color theme="0"/>
      </right>
      <top/>
      <bottom style="hair">
        <color auto="1"/>
      </bottom>
      <diagonal/>
    </border>
    <border>
      <left style="medium">
        <color theme="0"/>
      </left>
      <right/>
      <top/>
      <bottom style="hair">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theme="0" tint="-4.9989318521683403E-2"/>
      </top>
      <bottom style="thin">
        <color theme="0" tint="-4.9989318521683403E-2"/>
      </bottom>
      <diagonal/>
    </border>
    <border>
      <left style="thin">
        <color indexed="64"/>
      </left>
      <right/>
      <top style="thin">
        <color theme="0" tint="-4.9989318521683403E-2"/>
      </top>
      <bottom style="thin">
        <color theme="0" tint="-4.9989318521683403E-2"/>
      </bottom>
      <diagonal/>
    </border>
    <border>
      <left/>
      <right style="thin">
        <color indexed="64"/>
      </right>
      <top style="thin">
        <color theme="0" tint="-4.9989318521683403E-2"/>
      </top>
      <bottom style="thin">
        <color theme="0" tint="-4.9989318521683403E-2"/>
      </bottom>
      <diagonal/>
    </border>
    <border>
      <left style="thin">
        <color indexed="64"/>
      </left>
      <right style="thin">
        <color indexed="64"/>
      </right>
      <top style="thin">
        <color theme="0" tint="-4.9989318521683403E-2"/>
      </top>
      <bottom style="thin">
        <color theme="0" tint="-4.9989318521683403E-2"/>
      </bottom>
      <diagonal/>
    </border>
    <border>
      <left/>
      <right style="thin">
        <color theme="1"/>
      </right>
      <top/>
      <bottom style="thin">
        <color theme="0" tint="-4.9989318521683403E-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theme="0"/>
      </left>
      <right/>
      <top style="thin">
        <color indexed="64"/>
      </top>
      <bottom style="hair">
        <color auto="1"/>
      </bottom>
      <diagonal/>
    </border>
    <border>
      <left/>
      <right style="medium">
        <color theme="0"/>
      </right>
      <top style="thin">
        <color indexed="64"/>
      </top>
      <bottom style="hair">
        <color auto="1"/>
      </bottom>
      <diagonal/>
    </border>
    <border>
      <left style="hair">
        <color auto="1"/>
      </left>
      <right style="hair">
        <color auto="1"/>
      </right>
      <top style="thin">
        <color indexed="64"/>
      </top>
      <bottom/>
      <diagonal/>
    </border>
    <border>
      <left style="hair">
        <color auto="1"/>
      </left>
      <right/>
      <top style="thin">
        <color indexed="64"/>
      </top>
      <bottom/>
      <diagonal/>
    </border>
    <border>
      <left style="medium">
        <color indexed="64"/>
      </left>
      <right style="medium">
        <color indexed="64"/>
      </right>
      <top style="medium">
        <color indexed="64"/>
      </top>
      <bottom style="medium">
        <color indexed="64"/>
      </bottom>
      <diagonal/>
    </border>
    <border>
      <left style="hair">
        <color auto="1"/>
      </left>
      <right style="hair">
        <color auto="1"/>
      </right>
      <top style="thin">
        <color indexed="64"/>
      </top>
      <bottom style="hair">
        <color auto="1"/>
      </bottom>
      <diagonal/>
    </border>
    <border>
      <left style="hair">
        <color auto="1"/>
      </left>
      <right style="hair">
        <color auto="1"/>
      </right>
      <top/>
      <bottom style="hair">
        <color auto="1"/>
      </bottom>
      <diagonal/>
    </border>
    <border>
      <left style="hair">
        <color auto="1"/>
      </left>
      <right style="hair">
        <color auto="1"/>
      </right>
      <top style="hair">
        <color auto="1"/>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style="thin">
        <color indexed="64"/>
      </bottom>
      <diagonal/>
    </border>
    <border>
      <left style="hair">
        <color auto="1"/>
      </left>
      <right style="hair">
        <color auto="1"/>
      </right>
      <top/>
      <bottom/>
      <diagonal/>
    </border>
    <border>
      <left/>
      <right style="hair">
        <color auto="1"/>
      </right>
      <top style="thin">
        <color indexed="64"/>
      </top>
      <bottom/>
      <diagonal/>
    </border>
    <border>
      <left/>
      <right style="hair">
        <color auto="1"/>
      </right>
      <top/>
      <bottom/>
      <diagonal/>
    </border>
    <border>
      <left/>
      <right style="hair">
        <color auto="1"/>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hair">
        <color auto="1"/>
      </left>
      <right/>
      <top style="thin">
        <color indexed="64"/>
      </top>
      <bottom style="hair">
        <color auto="1"/>
      </bottom>
      <diagonal/>
    </border>
    <border>
      <left style="thin">
        <color indexed="64"/>
      </left>
      <right style="hair">
        <color auto="1"/>
      </right>
      <top style="thin">
        <color indexed="64"/>
      </top>
      <bottom style="hair">
        <color auto="1"/>
      </bottom>
      <diagonal/>
    </border>
    <border>
      <left style="hair">
        <color auto="1"/>
      </left>
      <right/>
      <top style="hair">
        <color auto="1"/>
      </top>
      <bottom style="hair">
        <color auto="1"/>
      </bottom>
      <diagonal/>
    </border>
    <border>
      <left style="thin">
        <color indexed="64"/>
      </left>
      <right style="hair">
        <color auto="1"/>
      </right>
      <top style="hair">
        <color auto="1"/>
      </top>
      <bottom style="hair">
        <color auto="1"/>
      </bottom>
      <diagonal/>
    </border>
    <border>
      <left style="hair">
        <color auto="1"/>
      </left>
      <right/>
      <top style="hair">
        <color auto="1"/>
      </top>
      <bottom/>
      <diagonal/>
    </border>
    <border>
      <left style="thin">
        <color indexed="64"/>
      </left>
      <right style="hair">
        <color auto="1"/>
      </right>
      <top style="hair">
        <color auto="1"/>
      </top>
      <bottom/>
      <diagonal/>
    </border>
    <border>
      <left style="thin">
        <color indexed="64"/>
      </left>
      <right style="thin">
        <color indexed="64"/>
      </right>
      <top style="hair">
        <color indexed="64"/>
      </top>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thin">
        <color indexed="64"/>
      </left>
      <right style="thin">
        <color indexed="64"/>
      </right>
      <top style="hair">
        <color auto="1"/>
      </top>
      <bottom style="medium">
        <color indexed="64"/>
      </bottom>
      <diagonal/>
    </border>
    <border>
      <left/>
      <right/>
      <top style="medium">
        <color indexed="64"/>
      </top>
      <bottom/>
      <diagonal/>
    </border>
    <border>
      <left/>
      <right/>
      <top/>
      <bottom style="thin">
        <color theme="0" tint="-4.9989318521683403E-2"/>
      </bottom>
      <diagonal/>
    </border>
    <border>
      <left style="thin">
        <color indexed="64"/>
      </left>
      <right/>
      <top/>
      <bottom style="thin">
        <color theme="0" tint="-4.9989318521683403E-2"/>
      </bottom>
      <diagonal/>
    </border>
    <border>
      <left/>
      <right style="thin">
        <color indexed="64"/>
      </right>
      <top/>
      <bottom style="thin">
        <color theme="0" tint="-4.9989318521683403E-2"/>
      </bottom>
      <diagonal/>
    </border>
    <border>
      <left/>
      <right/>
      <top style="thin">
        <color theme="0" tint="-4.9989318521683403E-2"/>
      </top>
      <bottom/>
      <diagonal/>
    </border>
    <border>
      <left style="thin">
        <color indexed="64"/>
      </left>
      <right/>
      <top style="thin">
        <color theme="0" tint="-4.9989318521683403E-2"/>
      </top>
      <bottom/>
      <diagonal/>
    </border>
    <border>
      <left style="thin">
        <color indexed="64"/>
      </left>
      <right style="thin">
        <color indexed="64"/>
      </right>
      <top style="thin">
        <color theme="0" tint="-4.9989318521683403E-2"/>
      </top>
      <bottom/>
      <diagonal/>
    </border>
    <border>
      <left/>
      <right style="thin">
        <color indexed="64"/>
      </right>
      <top style="thin">
        <color theme="0" tint="-4.9989318521683403E-2"/>
      </top>
      <bottom/>
      <diagonal/>
    </border>
    <border>
      <left/>
      <right style="thin">
        <color indexed="64"/>
      </right>
      <top/>
      <bottom style="thin">
        <color indexed="64"/>
      </bottom>
      <diagonal/>
    </border>
  </borders>
  <cellStyleXfs count="48">
    <xf numFmtId="0" fontId="0" fillId="0" borderId="0"/>
    <xf numFmtId="0" fontId="6" fillId="0" borderId="0"/>
    <xf numFmtId="43" fontId="7" fillId="0" borderId="0" applyFont="0" applyFill="0" applyBorder="0" applyAlignment="0" applyProtection="0"/>
    <xf numFmtId="0" fontId="9" fillId="0" borderId="0"/>
    <xf numFmtId="0" fontId="14" fillId="0" borderId="0" applyNumberFormat="0" applyFill="0" applyBorder="0" applyAlignment="0" applyProtection="0"/>
    <xf numFmtId="0" fontId="15" fillId="0" borderId="28" applyNumberFormat="0" applyFill="0" applyAlignment="0" applyProtection="0"/>
    <xf numFmtId="0" fontId="16" fillId="0" borderId="29" applyNumberFormat="0" applyFill="0" applyAlignment="0" applyProtection="0"/>
    <xf numFmtId="0" fontId="17" fillId="0" borderId="30" applyNumberFormat="0" applyFill="0" applyAlignment="0" applyProtection="0"/>
    <xf numFmtId="0" fontId="17" fillId="0" borderId="0" applyNumberFormat="0" applyFill="0" applyBorder="0" applyAlignment="0" applyProtection="0"/>
    <xf numFmtId="0" fontId="18" fillId="4" borderId="0" applyNumberFormat="0" applyBorder="0" applyAlignment="0" applyProtection="0"/>
    <xf numFmtId="0" fontId="19" fillId="5" borderId="0" applyNumberFormat="0" applyBorder="0" applyAlignment="0" applyProtection="0"/>
    <xf numFmtId="0" fontId="20" fillId="6" borderId="0" applyNumberFormat="0" applyBorder="0" applyAlignment="0" applyProtection="0"/>
    <xf numFmtId="0" fontId="21" fillId="7" borderId="31" applyNumberFormat="0" applyAlignment="0" applyProtection="0"/>
    <xf numFmtId="0" fontId="22" fillId="8" borderId="32" applyNumberFormat="0" applyAlignment="0" applyProtection="0"/>
    <xf numFmtId="0" fontId="23" fillId="8" borderId="31" applyNumberFormat="0" applyAlignment="0" applyProtection="0"/>
    <xf numFmtId="0" fontId="24" fillId="0" borderId="33" applyNumberFormat="0" applyFill="0" applyAlignment="0" applyProtection="0"/>
    <xf numFmtId="0" fontId="25" fillId="9" borderId="34" applyNumberFormat="0" applyAlignment="0" applyProtection="0"/>
    <xf numFmtId="0" fontId="26" fillId="0" borderId="0" applyNumberFormat="0" applyFill="0" applyBorder="0" applyAlignment="0" applyProtection="0"/>
    <xf numFmtId="0" fontId="7" fillId="10" borderId="35" applyNumberFormat="0" applyFont="0" applyAlignment="0" applyProtection="0"/>
    <xf numFmtId="0" fontId="27" fillId="0" borderId="0" applyNumberFormat="0" applyFill="0" applyBorder="0" applyAlignment="0" applyProtection="0"/>
    <xf numFmtId="0" fontId="12" fillId="0" borderId="36" applyNumberFormat="0" applyFill="0" applyAlignment="0" applyProtection="0"/>
    <xf numFmtId="0" fontId="28"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28" fillId="34" borderId="0" applyNumberFormat="0" applyBorder="0" applyAlignment="0" applyProtection="0"/>
    <xf numFmtId="43" fontId="7" fillId="0" borderId="0" applyFont="0" applyFill="0" applyBorder="0" applyAlignment="0" applyProtection="0"/>
    <xf numFmtId="9" fontId="7" fillId="0" borderId="0" applyFont="0" applyFill="0" applyBorder="0" applyAlignment="0" applyProtection="0"/>
    <xf numFmtId="0" fontId="32" fillId="0" borderId="0" applyNumberFormat="0" applyFill="0" applyBorder="0" applyAlignment="0" applyProtection="0"/>
  </cellStyleXfs>
  <cellXfs count="452">
    <xf numFmtId="0" fontId="0" fillId="0" borderId="0" xfId="0"/>
    <xf numFmtId="0" fontId="1" fillId="0" borderId="0" xfId="0" applyFont="1"/>
    <xf numFmtId="14" fontId="1" fillId="0" borderId="0" xfId="0" applyNumberFormat="1" applyFont="1"/>
    <xf numFmtId="0" fontId="2" fillId="0" borderId="0" xfId="0" applyFont="1"/>
    <xf numFmtId="0" fontId="3" fillId="0" borderId="0" xfId="0" applyFont="1"/>
    <xf numFmtId="0" fontId="5" fillId="0" borderId="0" xfId="0" applyFont="1"/>
    <xf numFmtId="0" fontId="4" fillId="0" borderId="0" xfId="1" applyFont="1"/>
    <xf numFmtId="0" fontId="10" fillId="0" borderId="0" xfId="1" applyFont="1"/>
    <xf numFmtId="0" fontId="4" fillId="0" borderId="4" xfId="1" applyFont="1" applyBorder="1"/>
    <xf numFmtId="0" fontId="4" fillId="0" borderId="7" xfId="1" applyFont="1" applyBorder="1"/>
    <xf numFmtId="0" fontId="4" fillId="0" borderId="14" xfId="1" applyFont="1" applyBorder="1"/>
    <xf numFmtId="0" fontId="10" fillId="0" borderId="8" xfId="1" applyFont="1" applyBorder="1"/>
    <xf numFmtId="0" fontId="4" fillId="0" borderId="15" xfId="1" applyFont="1" applyBorder="1"/>
    <xf numFmtId="0" fontId="4" fillId="0" borderId="17" xfId="1" applyFont="1" applyBorder="1"/>
    <xf numFmtId="0" fontId="4" fillId="0" borderId="19" xfId="1" applyFont="1" applyBorder="1"/>
    <xf numFmtId="0" fontId="10" fillId="0" borderId="22" xfId="1" applyFont="1" applyBorder="1"/>
    <xf numFmtId="0" fontId="4" fillId="0" borderId="23" xfId="1" applyFont="1" applyBorder="1"/>
    <xf numFmtId="0" fontId="4" fillId="0" borderId="24" xfId="1" applyFont="1" applyBorder="1"/>
    <xf numFmtId="0" fontId="4" fillId="0" borderId="0" xfId="1" applyFont="1" applyAlignment="1">
      <alignment horizontal="right"/>
    </xf>
    <xf numFmtId="0" fontId="4" fillId="0" borderId="0" xfId="1" applyFont="1" applyAlignment="1">
      <alignment wrapText="1"/>
    </xf>
    <xf numFmtId="0" fontId="10" fillId="0" borderId="0" xfId="1" applyFont="1" applyAlignment="1">
      <alignment horizontal="right"/>
    </xf>
    <xf numFmtId="0" fontId="8" fillId="0" borderId="0" xfId="1" applyFont="1"/>
    <xf numFmtId="0" fontId="4" fillId="0" borderId="9" xfId="1" applyFont="1" applyBorder="1" applyAlignment="1">
      <alignment horizontal="left" wrapText="1"/>
    </xf>
    <xf numFmtId="0" fontId="4" fillId="0" borderId="0" xfId="0" applyFont="1"/>
    <xf numFmtId="0" fontId="10" fillId="0" borderId="0" xfId="0" applyFont="1"/>
    <xf numFmtId="0" fontId="4" fillId="0" borderId="0" xfId="1" applyFont="1" applyAlignment="1">
      <alignment vertical="top"/>
    </xf>
    <xf numFmtId="0" fontId="4" fillId="0" borderId="0" xfId="1" applyFont="1" applyAlignment="1">
      <alignment vertical="top" wrapText="1"/>
    </xf>
    <xf numFmtId="164" fontId="4" fillId="0" borderId="0" xfId="1" applyNumberFormat="1" applyFont="1" applyAlignment="1">
      <alignment horizontal="left" vertical="center" wrapText="1"/>
    </xf>
    <xf numFmtId="0" fontId="10" fillId="0" borderId="25" xfId="1" applyFont="1" applyBorder="1"/>
    <xf numFmtId="0" fontId="10" fillId="0" borderId="5" xfId="1" applyFont="1" applyBorder="1"/>
    <xf numFmtId="0" fontId="4" fillId="0" borderId="4" xfId="1" applyFont="1" applyBorder="1" applyAlignment="1">
      <alignment horizontal="left" wrapText="1"/>
    </xf>
    <xf numFmtId="0" fontId="4" fillId="0" borderId="7" xfId="1" applyFont="1" applyBorder="1" applyAlignment="1">
      <alignment wrapText="1"/>
    </xf>
    <xf numFmtId="0" fontId="4" fillId="2" borderId="0" xfId="1" applyFont="1" applyFill="1"/>
    <xf numFmtId="0" fontId="4" fillId="2" borderId="0" xfId="1" applyFont="1" applyFill="1" applyAlignment="1">
      <alignment horizontal="right"/>
    </xf>
    <xf numFmtId="165" fontId="4" fillId="2" borderId="0" xfId="1" applyNumberFormat="1" applyFont="1" applyFill="1" applyAlignment="1">
      <alignment horizontal="right"/>
    </xf>
    <xf numFmtId="0" fontId="10" fillId="0" borderId="0" xfId="1" applyFont="1" applyAlignment="1">
      <alignment vertical="top" wrapText="1"/>
    </xf>
    <xf numFmtId="0" fontId="4" fillId="0" borderId="0" xfId="0" applyFont="1" applyAlignment="1">
      <alignment horizontal="left"/>
    </xf>
    <xf numFmtId="0" fontId="0" fillId="0" borderId="0" xfId="0" applyAlignment="1">
      <alignment horizontal="left" vertical="top" wrapText="1"/>
    </xf>
    <xf numFmtId="0" fontId="10" fillId="0" borderId="43" xfId="1" applyFont="1" applyBorder="1" applyAlignment="1">
      <alignment horizontal="center"/>
    </xf>
    <xf numFmtId="0" fontId="4" fillId="0" borderId="6" xfId="1" applyFont="1" applyBorder="1" applyAlignment="1">
      <alignment horizontal="left" vertical="top" wrapText="1"/>
    </xf>
    <xf numFmtId="0" fontId="10" fillId="0" borderId="6" xfId="1" applyFont="1" applyBorder="1" applyAlignment="1">
      <alignment horizontal="left" vertical="top" wrapText="1"/>
    </xf>
    <xf numFmtId="0" fontId="10" fillId="0" borderId="42" xfId="1" applyFont="1" applyBorder="1" applyAlignment="1">
      <alignment horizontal="left" vertical="top" wrapText="1"/>
    </xf>
    <xf numFmtId="0" fontId="10" fillId="0" borderId="0" xfId="1" applyFont="1" applyAlignment="1">
      <alignment horizontal="left" vertical="top" wrapText="1"/>
    </xf>
    <xf numFmtId="0" fontId="10" fillId="0" borderId="0" xfId="1" applyFont="1" applyAlignment="1">
      <alignment horizontal="left"/>
    </xf>
    <xf numFmtId="0" fontId="10" fillId="0" borderId="0" xfId="1" applyFont="1" applyAlignment="1">
      <alignment vertical="top"/>
    </xf>
    <xf numFmtId="0" fontId="10" fillId="0" borderId="0" xfId="1" applyFont="1" applyAlignment="1">
      <alignment horizontal="left" wrapText="1"/>
    </xf>
    <xf numFmtId="0" fontId="4" fillId="0" borderId="0" xfId="1" applyFont="1" applyAlignment="1">
      <alignment horizontal="left" vertical="top"/>
    </xf>
    <xf numFmtId="0" fontId="10" fillId="0" borderId="0" xfId="1" applyFont="1" applyAlignment="1">
      <alignment vertical="center" wrapText="1"/>
    </xf>
    <xf numFmtId="0" fontId="10" fillId="0" borderId="0" xfId="0" applyFont="1" applyAlignment="1">
      <alignment horizontal="left"/>
    </xf>
    <xf numFmtId="0" fontId="4" fillId="0" borderId="0" xfId="1" applyFont="1" applyAlignment="1">
      <alignment horizontal="left"/>
    </xf>
    <xf numFmtId="0" fontId="10" fillId="0" borderId="4" xfId="1" applyFont="1" applyBorder="1"/>
    <xf numFmtId="0" fontId="4" fillId="0" borderId="14" xfId="1" applyFont="1" applyBorder="1" applyAlignment="1">
      <alignment wrapText="1"/>
    </xf>
    <xf numFmtId="0" fontId="29" fillId="0" borderId="0" xfId="0" applyFont="1" applyAlignment="1">
      <alignment horizontal="left"/>
    </xf>
    <xf numFmtId="0" fontId="30" fillId="0" borderId="0" xfId="0" applyFont="1"/>
    <xf numFmtId="0" fontId="4" fillId="0" borderId="0" xfId="1" applyFont="1" applyAlignment="1">
      <alignment horizontal="left" vertical="top" wrapText="1"/>
    </xf>
    <xf numFmtId="0" fontId="1" fillId="36" borderId="0" xfId="0" applyFont="1" applyFill="1"/>
    <xf numFmtId="0" fontId="8" fillId="0" borderId="4" xfId="0" applyFont="1" applyBorder="1" applyAlignment="1">
      <alignment horizontal="left"/>
    </xf>
    <xf numFmtId="0" fontId="8" fillId="0" borderId="4" xfId="0" applyFont="1" applyBorder="1"/>
    <xf numFmtId="0" fontId="4" fillId="0" borderId="2" xfId="1" applyFont="1" applyBorder="1"/>
    <xf numFmtId="0" fontId="31" fillId="0" borderId="18" xfId="1" applyFont="1" applyBorder="1"/>
    <xf numFmtId="0" fontId="4" fillId="37" borderId="0" xfId="0" applyFont="1" applyFill="1" applyAlignment="1">
      <alignment horizontal="left"/>
    </xf>
    <xf numFmtId="0" fontId="33" fillId="38" borderId="0" xfId="0" applyFont="1" applyFill="1"/>
    <xf numFmtId="0" fontId="30" fillId="38" borderId="0" xfId="0" applyFont="1" applyFill="1"/>
    <xf numFmtId="0" fontId="30" fillId="37" borderId="0" xfId="0" applyFont="1" applyFill="1"/>
    <xf numFmtId="0" fontId="35" fillId="38" borderId="0" xfId="0" applyFont="1" applyFill="1"/>
    <xf numFmtId="0" fontId="32" fillId="38" borderId="0" xfId="47" applyFill="1"/>
    <xf numFmtId="0" fontId="30" fillId="38" borderId="0" xfId="0" applyFont="1" applyFill="1" applyAlignment="1">
      <alignment horizontal="right"/>
    </xf>
    <xf numFmtId="0" fontId="36" fillId="0" borderId="46" xfId="0" applyFont="1" applyBorder="1" applyAlignment="1">
      <alignment horizontal="left" vertical="center"/>
    </xf>
    <xf numFmtId="0" fontId="30" fillId="0" borderId="47" xfId="0" applyFont="1" applyBorder="1" applyAlignment="1">
      <alignment vertical="center"/>
    </xf>
    <xf numFmtId="0" fontId="36" fillId="0" borderId="48" xfId="0" applyFont="1" applyBorder="1" applyAlignment="1">
      <alignment vertical="center"/>
    </xf>
    <xf numFmtId="0" fontId="30" fillId="0" borderId="49" xfId="0" applyFont="1" applyBorder="1" applyAlignment="1">
      <alignment horizontal="left" vertical="center"/>
    </xf>
    <xf numFmtId="0" fontId="30" fillId="0" borderId="49" xfId="0" applyFont="1" applyBorder="1" applyAlignment="1">
      <alignment vertical="center"/>
    </xf>
    <xf numFmtId="0" fontId="30" fillId="0" borderId="50" xfId="0" applyFont="1" applyBorder="1" applyAlignment="1">
      <alignment vertical="center"/>
    </xf>
    <xf numFmtId="0" fontId="30" fillId="0" borderId="51" xfId="0" applyFont="1" applyBorder="1" applyAlignment="1">
      <alignment horizontal="left" vertical="center"/>
    </xf>
    <xf numFmtId="0" fontId="37" fillId="0" borderId="51" xfId="0" applyFont="1" applyBorder="1" applyAlignment="1">
      <alignment vertical="center"/>
    </xf>
    <xf numFmtId="22" fontId="30" fillId="0" borderId="51" xfId="0" applyNumberFormat="1" applyFont="1" applyBorder="1" applyAlignment="1">
      <alignment vertical="center"/>
    </xf>
    <xf numFmtId="22" fontId="30" fillId="0" borderId="51" xfId="0" applyNumberFormat="1" applyFont="1" applyBorder="1" applyAlignment="1">
      <alignment horizontal="left" vertical="center"/>
    </xf>
    <xf numFmtId="22" fontId="30" fillId="0" borderId="49" xfId="0" applyNumberFormat="1" applyFont="1" applyBorder="1" applyAlignment="1">
      <alignment horizontal="left" vertical="center"/>
    </xf>
    <xf numFmtId="0" fontId="30" fillId="0" borderId="52" xfId="0" applyFont="1" applyBorder="1" applyAlignment="1">
      <alignment horizontal="left" vertical="center"/>
    </xf>
    <xf numFmtId="22" fontId="30" fillId="0" borderId="52" xfId="0" applyNumberFormat="1" applyFont="1" applyBorder="1" applyAlignment="1">
      <alignment horizontal="left" vertical="center"/>
    </xf>
    <xf numFmtId="0" fontId="30" fillId="0" borderId="53" xfId="0" applyFont="1" applyBorder="1" applyAlignment="1">
      <alignment horizontal="left" vertical="center"/>
    </xf>
    <xf numFmtId="22" fontId="30" fillId="0" borderId="53" xfId="0" applyNumberFormat="1" applyFont="1" applyBorder="1" applyAlignment="1">
      <alignment horizontal="left" vertical="center"/>
    </xf>
    <xf numFmtId="0" fontId="30" fillId="0" borderId="54" xfId="0" applyFont="1" applyBorder="1" applyAlignment="1">
      <alignment horizontal="left" vertical="center"/>
    </xf>
    <xf numFmtId="3" fontId="30" fillId="0" borderId="54" xfId="0" applyNumberFormat="1" applyFont="1" applyBorder="1" applyAlignment="1">
      <alignment horizontal="left" vertical="center"/>
    </xf>
    <xf numFmtId="0" fontId="38" fillId="38" borderId="0" xfId="0" applyFont="1" applyFill="1"/>
    <xf numFmtId="3" fontId="30" fillId="0" borderId="49" xfId="0" applyNumberFormat="1" applyFont="1" applyBorder="1" applyAlignment="1">
      <alignment horizontal="left" vertical="center"/>
    </xf>
    <xf numFmtId="3" fontId="30" fillId="0" borderId="52" xfId="0" applyNumberFormat="1" applyFont="1" applyBorder="1" applyAlignment="1">
      <alignment horizontal="left" vertical="center"/>
    </xf>
    <xf numFmtId="3" fontId="30" fillId="0" borderId="51" xfId="0" applyNumberFormat="1" applyFont="1" applyBorder="1" applyAlignment="1">
      <alignment horizontal="left" vertical="center"/>
    </xf>
    <xf numFmtId="22" fontId="30" fillId="0" borderId="49" xfId="0" applyNumberFormat="1" applyFont="1" applyBorder="1" applyAlignment="1">
      <alignment horizontal="left" vertical="center" wrapText="1"/>
    </xf>
    <xf numFmtId="0" fontId="30" fillId="0" borderId="52" xfId="0" applyFont="1" applyBorder="1" applyAlignment="1">
      <alignment vertical="center"/>
    </xf>
    <xf numFmtId="14" fontId="30" fillId="0" borderId="52" xfId="0" applyNumberFormat="1" applyFont="1" applyBorder="1" applyAlignment="1">
      <alignment horizontal="left" vertical="center"/>
    </xf>
    <xf numFmtId="3" fontId="30" fillId="0" borderId="49" xfId="0" applyNumberFormat="1" applyFont="1" applyBorder="1" applyAlignment="1">
      <alignment horizontal="center" vertical="center"/>
    </xf>
    <xf numFmtId="3" fontId="30" fillId="0" borderId="52" xfId="0" applyNumberFormat="1" applyFont="1" applyBorder="1" applyAlignment="1">
      <alignment horizontal="center" vertical="center"/>
    </xf>
    <xf numFmtId="0" fontId="1" fillId="38" borderId="0" xfId="0" applyFont="1" applyFill="1"/>
    <xf numFmtId="3" fontId="30" fillId="0" borderId="51" xfId="0" applyNumberFormat="1" applyFont="1" applyBorder="1" applyAlignment="1">
      <alignment horizontal="center" vertical="center"/>
    </xf>
    <xf numFmtId="3" fontId="36" fillId="0" borderId="49" xfId="0" applyNumberFormat="1" applyFont="1" applyBorder="1" applyAlignment="1">
      <alignment horizontal="center" vertical="center"/>
    </xf>
    <xf numFmtId="3" fontId="36" fillId="0" borderId="52" xfId="0" applyNumberFormat="1" applyFont="1" applyBorder="1" applyAlignment="1">
      <alignment horizontal="center" vertical="center"/>
    </xf>
    <xf numFmtId="0" fontId="39" fillId="38" borderId="56" xfId="0" applyFont="1" applyFill="1" applyBorder="1" applyAlignment="1">
      <alignment vertical="center"/>
    </xf>
    <xf numFmtId="3" fontId="30" fillId="0" borderId="53" xfId="0" applyNumberFormat="1" applyFont="1" applyBorder="1" applyAlignment="1">
      <alignment horizontal="center" vertical="center"/>
    </xf>
    <xf numFmtId="3" fontId="36" fillId="0" borderId="53" xfId="0" applyNumberFormat="1" applyFont="1" applyBorder="1" applyAlignment="1">
      <alignment horizontal="center" vertical="center"/>
    </xf>
    <xf numFmtId="3" fontId="30" fillId="0" borderId="49" xfId="0" applyNumberFormat="1" applyFont="1" applyBorder="1" applyAlignment="1">
      <alignment horizontal="left"/>
    </xf>
    <xf numFmtId="166" fontId="40" fillId="38" borderId="0" xfId="46" applyNumberFormat="1" applyFont="1" applyFill="1" applyAlignment="1">
      <alignment horizontal="left" vertical="center"/>
    </xf>
    <xf numFmtId="3" fontId="30" fillId="0" borderId="52" xfId="0" applyNumberFormat="1" applyFont="1" applyBorder="1" applyAlignment="1">
      <alignment horizontal="left"/>
    </xf>
    <xf numFmtId="3" fontId="30" fillId="38" borderId="54" xfId="0" applyNumberFormat="1" applyFont="1" applyFill="1" applyBorder="1" applyAlignment="1">
      <alignment horizontal="center" vertical="center"/>
    </xf>
    <xf numFmtId="3" fontId="36" fillId="38" borderId="54" xfId="0" applyNumberFormat="1" applyFont="1" applyFill="1" applyBorder="1" applyAlignment="1">
      <alignment horizontal="center" vertical="center"/>
    </xf>
    <xf numFmtId="3" fontId="30" fillId="0" borderId="53" xfId="0" applyNumberFormat="1" applyFont="1" applyBorder="1" applyAlignment="1">
      <alignment horizontal="left"/>
    </xf>
    <xf numFmtId="0" fontId="30" fillId="0" borderId="49" xfId="0" applyFont="1" applyBorder="1" applyAlignment="1">
      <alignment horizontal="left"/>
    </xf>
    <xf numFmtId="3" fontId="30" fillId="0" borderId="49" xfId="0" applyNumberFormat="1" applyFont="1" applyBorder="1" applyAlignment="1">
      <alignment horizontal="center"/>
    </xf>
    <xf numFmtId="0" fontId="30" fillId="0" borderId="52" xfId="0" applyFont="1" applyBorder="1" applyAlignment="1">
      <alignment horizontal="left"/>
    </xf>
    <xf numFmtId="3" fontId="30" fillId="0" borderId="52" xfId="0" applyNumberFormat="1" applyFont="1" applyBorder="1" applyAlignment="1">
      <alignment horizontal="center"/>
    </xf>
    <xf numFmtId="22" fontId="30" fillId="0" borderId="52" xfId="0" applyNumberFormat="1" applyFont="1" applyBorder="1" applyAlignment="1">
      <alignment horizontal="left"/>
    </xf>
    <xf numFmtId="3" fontId="30" fillId="0" borderId="51" xfId="0" applyNumberFormat="1" applyFont="1" applyBorder="1" applyAlignment="1">
      <alignment horizontal="left"/>
    </xf>
    <xf numFmtId="22" fontId="30" fillId="0" borderId="51" xfId="0" applyNumberFormat="1" applyFont="1" applyBorder="1" applyAlignment="1">
      <alignment horizontal="left"/>
    </xf>
    <xf numFmtId="0" fontId="30" fillId="0" borderId="51" xfId="0" applyFont="1" applyBorder="1" applyAlignment="1">
      <alignment horizontal="left"/>
    </xf>
    <xf numFmtId="0" fontId="1" fillId="38" borderId="58" xfId="0" applyFont="1" applyFill="1" applyBorder="1"/>
    <xf numFmtId="0" fontId="1" fillId="38" borderId="58" xfId="0" applyFont="1" applyFill="1" applyBorder="1" applyAlignment="1">
      <alignment horizontal="left"/>
    </xf>
    <xf numFmtId="3" fontId="1" fillId="38" borderId="58" xfId="0" applyNumberFormat="1" applyFont="1" applyFill="1" applyBorder="1" applyAlignment="1">
      <alignment horizontal="left"/>
    </xf>
    <xf numFmtId="22" fontId="1" fillId="38" borderId="58" xfId="0" applyNumberFormat="1" applyFont="1" applyFill="1" applyBorder="1" applyAlignment="1">
      <alignment horizontal="center"/>
    </xf>
    <xf numFmtId="0" fontId="1" fillId="37" borderId="0" xfId="0" applyFont="1" applyFill="1"/>
    <xf numFmtId="0" fontId="0" fillId="38" borderId="0" xfId="0" applyFill="1"/>
    <xf numFmtId="0" fontId="30" fillId="38" borderId="42" xfId="0" applyFont="1" applyFill="1" applyBorder="1"/>
    <xf numFmtId="0" fontId="30" fillId="38" borderId="59" xfId="0" applyFont="1" applyFill="1" applyBorder="1"/>
    <xf numFmtId="0" fontId="30" fillId="38" borderId="43" xfId="0" applyFont="1" applyFill="1" applyBorder="1"/>
    <xf numFmtId="0" fontId="36" fillId="38" borderId="42" xfId="0" applyFont="1" applyFill="1" applyBorder="1"/>
    <xf numFmtId="0" fontId="30" fillId="39" borderId="0" xfId="0" applyFont="1" applyFill="1"/>
    <xf numFmtId="0" fontId="30" fillId="38" borderId="60" xfId="0" applyFont="1" applyFill="1" applyBorder="1"/>
    <xf numFmtId="0" fontId="30" fillId="38" borderId="58" xfId="0" applyFont="1" applyFill="1" applyBorder="1"/>
    <xf numFmtId="0" fontId="30" fillId="38" borderId="61" xfId="0" applyFont="1" applyFill="1" applyBorder="1"/>
    <xf numFmtId="0" fontId="36" fillId="38" borderId="60" xfId="0" applyFont="1" applyFill="1" applyBorder="1"/>
    <xf numFmtId="0" fontId="36" fillId="38" borderId="0" xfId="0" applyFont="1" applyFill="1"/>
    <xf numFmtId="0" fontId="36" fillId="37" borderId="0" xfId="0" applyFont="1" applyFill="1"/>
    <xf numFmtId="0" fontId="32" fillId="38" borderId="0" xfId="47" applyFill="1" applyBorder="1"/>
    <xf numFmtId="0" fontId="30" fillId="2" borderId="0" xfId="0" applyFont="1" applyFill="1"/>
    <xf numFmtId="0" fontId="12" fillId="38" borderId="0" xfId="0" applyFont="1" applyFill="1" applyAlignment="1">
      <alignment vertical="center"/>
    </xf>
    <xf numFmtId="0" fontId="30" fillId="37" borderId="0" xfId="0" applyFont="1" applyFill="1" applyAlignment="1">
      <alignment vertical="center"/>
    </xf>
    <xf numFmtId="0" fontId="36" fillId="38" borderId="0" xfId="0" applyFont="1" applyFill="1" applyAlignment="1">
      <alignment vertical="center"/>
    </xf>
    <xf numFmtId="0" fontId="30" fillId="38" borderId="0" xfId="0" applyFont="1" applyFill="1" applyAlignment="1">
      <alignment vertical="center"/>
    </xf>
    <xf numFmtId="0" fontId="30" fillId="38" borderId="1" xfId="0" applyFont="1" applyFill="1" applyBorder="1" applyAlignment="1">
      <alignment vertical="center"/>
    </xf>
    <xf numFmtId="0" fontId="36" fillId="38" borderId="1" xfId="0" applyFont="1" applyFill="1" applyBorder="1" applyAlignment="1">
      <alignment vertical="center"/>
    </xf>
    <xf numFmtId="0" fontId="30" fillId="0" borderId="0" xfId="0" applyFont="1" applyAlignment="1">
      <alignment vertical="center"/>
    </xf>
    <xf numFmtId="0" fontId="36" fillId="0" borderId="49" xfId="0" applyFont="1" applyBorder="1" applyAlignment="1">
      <alignment vertical="center"/>
    </xf>
    <xf numFmtId="0" fontId="1" fillId="0" borderId="62" xfId="0" applyFont="1" applyBorder="1" applyAlignment="1">
      <alignment vertical="center"/>
    </xf>
    <xf numFmtId="0" fontId="1" fillId="0" borderId="63" xfId="0" applyFont="1" applyBorder="1" applyAlignment="1">
      <alignment horizontal="center" vertical="center"/>
    </xf>
    <xf numFmtId="0" fontId="1" fillId="0" borderId="49" xfId="0" applyFont="1" applyBorder="1" applyAlignment="1">
      <alignment horizontal="center" vertical="center"/>
    </xf>
    <xf numFmtId="0" fontId="1" fillId="0" borderId="62" xfId="0" applyFont="1" applyBorder="1" applyAlignment="1">
      <alignment horizontal="center" vertical="center"/>
    </xf>
    <xf numFmtId="0" fontId="1" fillId="0" borderId="16" xfId="0" applyFont="1" applyBorder="1" applyAlignment="1">
      <alignment horizontal="center" vertical="center"/>
    </xf>
    <xf numFmtId="0" fontId="1" fillId="0" borderId="63" xfId="0" applyFont="1" applyBorder="1" applyAlignment="1">
      <alignment vertical="center"/>
    </xf>
    <xf numFmtId="0" fontId="1" fillId="0" borderId="49" xfId="0" applyFont="1" applyBorder="1" applyAlignment="1">
      <alignment vertical="center"/>
    </xf>
    <xf numFmtId="0" fontId="30" fillId="0" borderId="62" xfId="0" applyFont="1" applyBorder="1" applyAlignment="1">
      <alignment vertical="center"/>
    </xf>
    <xf numFmtId="0" fontId="30" fillId="0" borderId="63" xfId="0" applyFont="1" applyBorder="1" applyAlignment="1">
      <alignment horizontal="center" vertical="center"/>
    </xf>
    <xf numFmtId="0" fontId="30" fillId="0" borderId="49" xfId="0" applyFont="1" applyBorder="1" applyAlignment="1">
      <alignment horizontal="center" vertical="center"/>
    </xf>
    <xf numFmtId="0" fontId="36" fillId="0" borderId="49" xfId="0" applyFont="1" applyBorder="1" applyAlignment="1">
      <alignment horizontal="center" vertical="center"/>
    </xf>
    <xf numFmtId="0" fontId="36" fillId="0" borderId="62" xfId="0" applyFont="1" applyBorder="1" applyAlignment="1">
      <alignment horizontal="center" vertical="center"/>
    </xf>
    <xf numFmtId="0" fontId="30" fillId="38" borderId="63" xfId="0" applyFont="1" applyFill="1" applyBorder="1" applyAlignment="1">
      <alignment vertical="center"/>
    </xf>
    <xf numFmtId="0" fontId="30" fillId="38" borderId="49" xfId="0" applyFont="1" applyFill="1" applyBorder="1" applyAlignment="1">
      <alignment vertical="center"/>
    </xf>
    <xf numFmtId="0" fontId="30" fillId="38" borderId="62" xfId="0" applyFont="1" applyFill="1" applyBorder="1" applyAlignment="1">
      <alignment vertical="center"/>
    </xf>
    <xf numFmtId="0" fontId="30" fillId="40" borderId="63" xfId="0" applyFont="1" applyFill="1" applyBorder="1" applyAlignment="1">
      <alignment vertical="center"/>
    </xf>
    <xf numFmtId="0" fontId="30" fillId="40" borderId="49" xfId="0" applyFont="1" applyFill="1" applyBorder="1" applyAlignment="1">
      <alignment vertical="center"/>
    </xf>
    <xf numFmtId="0" fontId="30" fillId="40" borderId="62" xfId="0" applyFont="1" applyFill="1" applyBorder="1" applyAlignment="1">
      <alignment vertical="center"/>
    </xf>
    <xf numFmtId="0" fontId="36" fillId="41" borderId="63" xfId="0" applyFont="1" applyFill="1" applyBorder="1" applyAlignment="1">
      <alignment vertical="center"/>
    </xf>
    <xf numFmtId="0" fontId="36" fillId="41" borderId="49" xfId="0" applyFont="1" applyFill="1" applyBorder="1" applyAlignment="1">
      <alignment vertical="center"/>
    </xf>
    <xf numFmtId="0" fontId="36" fillId="41" borderId="62" xfId="0" applyFont="1" applyFill="1" applyBorder="1" applyAlignment="1">
      <alignment vertical="center"/>
    </xf>
    <xf numFmtId="0" fontId="36" fillId="0" borderId="63" xfId="0" applyFont="1" applyBorder="1" applyAlignment="1">
      <alignment horizontal="center" vertical="center"/>
    </xf>
    <xf numFmtId="0" fontId="30" fillId="0" borderId="62" xfId="0" applyFont="1" applyBorder="1" applyAlignment="1">
      <alignment horizontal="center" vertical="center"/>
    </xf>
    <xf numFmtId="0" fontId="37" fillId="0" borderId="49" xfId="0" applyFont="1" applyBorder="1" applyAlignment="1">
      <alignment vertical="center"/>
    </xf>
    <xf numFmtId="0" fontId="30" fillId="0" borderId="59" xfId="0" applyFont="1" applyBorder="1" applyAlignment="1">
      <alignment vertical="center"/>
    </xf>
    <xf numFmtId="0" fontId="30" fillId="0" borderId="4" xfId="0" applyFont="1" applyBorder="1" applyAlignment="1">
      <alignment vertical="center"/>
    </xf>
    <xf numFmtId="0" fontId="1" fillId="37" borderId="0" xfId="0" applyFont="1" applyFill="1" applyAlignment="1">
      <alignment vertical="center"/>
    </xf>
    <xf numFmtId="0" fontId="1" fillId="0" borderId="52" xfId="0" applyFont="1" applyBorder="1" applyAlignment="1">
      <alignment vertical="center"/>
    </xf>
    <xf numFmtId="0" fontId="1" fillId="0" borderId="64" xfId="0" applyFont="1" applyBorder="1" applyAlignment="1">
      <alignment vertical="center"/>
    </xf>
    <xf numFmtId="0" fontId="1" fillId="0" borderId="65" xfId="0" applyFont="1" applyBorder="1" applyAlignment="1">
      <alignment vertical="center"/>
    </xf>
    <xf numFmtId="0" fontId="1" fillId="0" borderId="18" xfId="0" applyFont="1" applyBorder="1" applyAlignment="1">
      <alignment horizontal="center" vertical="center"/>
    </xf>
    <xf numFmtId="0" fontId="1" fillId="0" borderId="65" xfId="0" applyFont="1" applyBorder="1" applyAlignment="1">
      <alignment horizontal="center" vertical="center"/>
    </xf>
    <xf numFmtId="0" fontId="1" fillId="0" borderId="52" xfId="0" applyFont="1" applyBorder="1" applyAlignment="1">
      <alignment horizontal="center" vertical="center"/>
    </xf>
    <xf numFmtId="0" fontId="1" fillId="0" borderId="64" xfId="0" applyFont="1" applyBorder="1" applyAlignment="1">
      <alignment horizontal="center" vertical="center"/>
    </xf>
    <xf numFmtId="0" fontId="3" fillId="0" borderId="65" xfId="0" applyFont="1" applyBorder="1" applyAlignment="1">
      <alignment horizontal="center" vertical="center"/>
    </xf>
    <xf numFmtId="0" fontId="1" fillId="0" borderId="0" xfId="0" applyFont="1" applyAlignment="1">
      <alignment vertical="center"/>
    </xf>
    <xf numFmtId="0" fontId="30" fillId="0" borderId="51" xfId="0" applyFont="1" applyBorder="1"/>
    <xf numFmtId="0" fontId="1" fillId="0" borderId="66" xfId="0" applyFont="1" applyBorder="1"/>
    <xf numFmtId="0" fontId="30" fillId="0" borderId="67" xfId="0" applyFont="1" applyBorder="1"/>
    <xf numFmtId="0" fontId="30" fillId="0" borderId="66" xfId="0" applyFont="1" applyBorder="1"/>
    <xf numFmtId="0" fontId="30" fillId="0" borderId="68" xfId="0" applyFont="1" applyBorder="1"/>
    <xf numFmtId="0" fontId="0" fillId="0" borderId="66" xfId="0" applyBorder="1"/>
    <xf numFmtId="0" fontId="36" fillId="0" borderId="67" xfId="0" applyFont="1" applyBorder="1"/>
    <xf numFmtId="0" fontId="30" fillId="42" borderId="49" xfId="0" applyFont="1" applyFill="1" applyBorder="1" applyAlignment="1">
      <alignment vertical="center"/>
    </xf>
    <xf numFmtId="22" fontId="30" fillId="42" borderId="49" xfId="0" applyNumberFormat="1" applyFont="1" applyFill="1" applyBorder="1" applyAlignment="1">
      <alignment vertical="center"/>
    </xf>
    <xf numFmtId="22" fontId="1" fillId="42" borderId="62" xfId="0" applyNumberFormat="1" applyFont="1" applyFill="1" applyBorder="1" applyAlignment="1">
      <alignment vertical="center"/>
    </xf>
    <xf numFmtId="3" fontId="30" fillId="42" borderId="63" xfId="0" applyNumberFormat="1" applyFont="1" applyFill="1" applyBorder="1" applyAlignment="1">
      <alignment horizontal="center" vertical="center"/>
    </xf>
    <xf numFmtId="3" fontId="30" fillId="42" borderId="49" xfId="0" applyNumberFormat="1" applyFont="1" applyFill="1" applyBorder="1" applyAlignment="1">
      <alignment horizontal="center" vertical="center"/>
    </xf>
    <xf numFmtId="3" fontId="30" fillId="42" borderId="62" xfId="0" applyNumberFormat="1" applyFont="1" applyFill="1" applyBorder="1" applyAlignment="1">
      <alignment horizontal="center" vertical="center"/>
    </xf>
    <xf numFmtId="3" fontId="36" fillId="42" borderId="16" xfId="0" applyNumberFormat="1" applyFont="1" applyFill="1" applyBorder="1" applyAlignment="1">
      <alignment horizontal="center" vertical="center"/>
    </xf>
    <xf numFmtId="167" fontId="1" fillId="40" borderId="63" xfId="0" applyNumberFormat="1" applyFont="1" applyFill="1" applyBorder="1" applyAlignment="1">
      <alignment horizontal="left" vertical="center"/>
    </xf>
    <xf numFmtId="22" fontId="41" fillId="40" borderId="49" xfId="0" applyNumberFormat="1" applyFont="1" applyFill="1" applyBorder="1" applyAlignment="1">
      <alignment horizontal="left" vertical="center"/>
    </xf>
    <xf numFmtId="22" fontId="1" fillId="40" borderId="62" xfId="0" applyNumberFormat="1" applyFont="1" applyFill="1" applyBorder="1" applyAlignment="1">
      <alignment vertical="center"/>
    </xf>
    <xf numFmtId="0" fontId="30" fillId="2" borderId="63" xfId="0" applyFont="1" applyFill="1" applyBorder="1" applyAlignment="1">
      <alignment vertical="center"/>
    </xf>
    <xf numFmtId="0" fontId="30" fillId="42" borderId="49" xfId="0" applyFont="1" applyFill="1" applyBorder="1" applyAlignment="1">
      <alignment horizontal="left" vertical="center"/>
    </xf>
    <xf numFmtId="0" fontId="30" fillId="2" borderId="49" xfId="0" applyFont="1" applyFill="1" applyBorder="1" applyAlignment="1">
      <alignment vertical="center"/>
    </xf>
    <xf numFmtId="0" fontId="36" fillId="42" borderId="62" xfId="0" applyFont="1" applyFill="1" applyBorder="1" applyAlignment="1">
      <alignment vertical="center"/>
    </xf>
    <xf numFmtId="3" fontId="30" fillId="42" borderId="63" xfId="0" applyNumberFormat="1" applyFont="1" applyFill="1" applyBorder="1"/>
    <xf numFmtId="3" fontId="30" fillId="42" borderId="49" xfId="0" applyNumberFormat="1" applyFont="1" applyFill="1" applyBorder="1"/>
    <xf numFmtId="3" fontId="30" fillId="43" borderId="49" xfId="0" applyNumberFormat="1" applyFont="1" applyFill="1" applyBorder="1" applyAlignment="1">
      <alignment vertical="center"/>
    </xf>
    <xf numFmtId="3" fontId="30" fillId="42" borderId="49" xfId="0" applyNumberFormat="1" applyFont="1" applyFill="1" applyBorder="1" applyAlignment="1">
      <alignment vertical="center"/>
    </xf>
    <xf numFmtId="3" fontId="36" fillId="43" borderId="62" xfId="0" applyNumberFormat="1" applyFont="1" applyFill="1" applyBorder="1" applyAlignment="1">
      <alignment vertical="center"/>
    </xf>
    <xf numFmtId="3" fontId="30" fillId="42" borderId="63" xfId="0" applyNumberFormat="1" applyFont="1" applyFill="1" applyBorder="1" applyAlignment="1">
      <alignment vertical="center"/>
    </xf>
    <xf numFmtId="3" fontId="30" fillId="43" borderId="63" xfId="0" applyNumberFormat="1" applyFont="1" applyFill="1" applyBorder="1" applyAlignment="1">
      <alignment vertical="center"/>
    </xf>
    <xf numFmtId="3" fontId="30" fillId="40" borderId="49" xfId="0" applyNumberFormat="1" applyFont="1" applyFill="1" applyBorder="1" applyAlignment="1">
      <alignment vertical="center"/>
    </xf>
    <xf numFmtId="3" fontId="30" fillId="43" borderId="62" xfId="0" applyNumberFormat="1" applyFont="1" applyFill="1" applyBorder="1" applyAlignment="1">
      <alignment vertical="center"/>
    </xf>
    <xf numFmtId="3" fontId="30" fillId="40" borderId="63" xfId="0" applyNumberFormat="1" applyFont="1" applyFill="1" applyBorder="1" applyAlignment="1">
      <alignment vertical="center"/>
    </xf>
    <xf numFmtId="3" fontId="36" fillId="42" borderId="63" xfId="0" applyNumberFormat="1" applyFont="1" applyFill="1" applyBorder="1" applyAlignment="1">
      <alignment vertical="center"/>
    </xf>
    <xf numFmtId="3" fontId="30" fillId="37" borderId="63" xfId="0" applyNumberFormat="1" applyFont="1" applyFill="1" applyBorder="1" applyAlignment="1">
      <alignment vertical="center"/>
    </xf>
    <xf numFmtId="3" fontId="30" fillId="37" borderId="49" xfId="0" applyNumberFormat="1" applyFont="1" applyFill="1" applyBorder="1" applyAlignment="1">
      <alignment vertical="center"/>
    </xf>
    <xf numFmtId="0" fontId="30" fillId="42" borderId="52" xfId="0" applyFont="1" applyFill="1" applyBorder="1" applyAlignment="1">
      <alignment vertical="center"/>
    </xf>
    <xf numFmtId="22" fontId="30" fillId="42" borderId="52" xfId="0" applyNumberFormat="1" applyFont="1" applyFill="1" applyBorder="1" applyAlignment="1">
      <alignment vertical="center"/>
    </xf>
    <xf numFmtId="22" fontId="1" fillId="42" borderId="64" xfId="0" applyNumberFormat="1" applyFont="1" applyFill="1" applyBorder="1" applyAlignment="1">
      <alignment vertical="center"/>
    </xf>
    <xf numFmtId="3" fontId="30" fillId="35" borderId="65" xfId="0" applyNumberFormat="1" applyFont="1" applyFill="1" applyBorder="1" applyAlignment="1">
      <alignment vertical="center"/>
    </xf>
    <xf numFmtId="3" fontId="30" fillId="35" borderId="52" xfId="0" applyNumberFormat="1" applyFont="1" applyFill="1" applyBorder="1" applyAlignment="1">
      <alignment vertical="center"/>
    </xf>
    <xf numFmtId="3" fontId="30" fillId="35" borderId="64" xfId="0" applyNumberFormat="1" applyFont="1" applyFill="1" applyBorder="1" applyAlignment="1">
      <alignment vertical="center"/>
    </xf>
    <xf numFmtId="3" fontId="30" fillId="35" borderId="18" xfId="0" applyNumberFormat="1" applyFont="1" applyFill="1" applyBorder="1" applyAlignment="1">
      <alignment vertical="center"/>
    </xf>
    <xf numFmtId="167" fontId="1" fillId="40" borderId="65" xfId="0" applyNumberFormat="1" applyFont="1" applyFill="1" applyBorder="1" applyAlignment="1">
      <alignment horizontal="left" vertical="center"/>
    </xf>
    <xf numFmtId="22" fontId="41" fillId="40" borderId="52" xfId="0" applyNumberFormat="1" applyFont="1" applyFill="1" applyBorder="1" applyAlignment="1">
      <alignment horizontal="left" vertical="center"/>
    </xf>
    <xf numFmtId="22" fontId="1" fillId="40" borderId="64" xfId="0" applyNumberFormat="1" applyFont="1" applyFill="1" applyBorder="1" applyAlignment="1">
      <alignment vertical="center"/>
    </xf>
    <xf numFmtId="0" fontId="30" fillId="2" borderId="65" xfId="0" applyFont="1" applyFill="1" applyBorder="1" applyAlignment="1">
      <alignment vertical="center"/>
    </xf>
    <xf numFmtId="0" fontId="30" fillId="42" borderId="52" xfId="0" applyFont="1" applyFill="1" applyBorder="1" applyAlignment="1">
      <alignment horizontal="left" vertical="center"/>
    </xf>
    <xf numFmtId="0" fontId="30" fillId="2" borderId="52" xfId="0" applyFont="1" applyFill="1" applyBorder="1" applyAlignment="1">
      <alignment vertical="center"/>
    </xf>
    <xf numFmtId="0" fontId="30" fillId="40" borderId="64" xfId="0" applyFont="1" applyFill="1" applyBorder="1" applyAlignment="1">
      <alignment vertical="center"/>
    </xf>
    <xf numFmtId="3" fontId="30" fillId="40" borderId="65" xfId="0" applyNumberFormat="1" applyFont="1" applyFill="1" applyBorder="1" applyAlignment="1">
      <alignment vertical="center"/>
    </xf>
    <xf numFmtId="3" fontId="30" fillId="40" borderId="52" xfId="0" applyNumberFormat="1" applyFont="1" applyFill="1" applyBorder="1" applyAlignment="1">
      <alignment vertical="center"/>
    </xf>
    <xf numFmtId="3" fontId="30" fillId="43" borderId="52" xfId="0" applyNumberFormat="1" applyFont="1" applyFill="1" applyBorder="1" applyAlignment="1">
      <alignment vertical="center"/>
    </xf>
    <xf numFmtId="3" fontId="30" fillId="40" borderId="64" xfId="0" applyNumberFormat="1" applyFont="1" applyFill="1" applyBorder="1" applyAlignment="1">
      <alignment vertical="center"/>
    </xf>
    <xf numFmtId="3" fontId="30" fillId="37" borderId="65" xfId="0" applyNumberFormat="1" applyFont="1" applyFill="1" applyBorder="1" applyAlignment="1">
      <alignment vertical="center"/>
    </xf>
    <xf numFmtId="3" fontId="30" fillId="37" borderId="52" xfId="0" applyNumberFormat="1" applyFont="1" applyFill="1" applyBorder="1" applyAlignment="1">
      <alignment vertical="center"/>
    </xf>
    <xf numFmtId="3" fontId="30" fillId="37" borderId="64" xfId="0" applyNumberFormat="1" applyFont="1" applyFill="1" applyBorder="1" applyAlignment="1">
      <alignment vertical="center"/>
    </xf>
    <xf numFmtId="3" fontId="36" fillId="37" borderId="65" xfId="0" applyNumberFormat="1" applyFont="1" applyFill="1" applyBorder="1" applyAlignment="1">
      <alignment vertical="center"/>
    </xf>
    <xf numFmtId="0" fontId="30" fillId="42" borderId="64" xfId="0" applyFont="1" applyFill="1" applyBorder="1" applyAlignment="1">
      <alignment vertical="center"/>
    </xf>
    <xf numFmtId="3" fontId="30" fillId="42" borderId="65" xfId="0" applyNumberFormat="1" applyFont="1" applyFill="1" applyBorder="1" applyAlignment="1">
      <alignment vertical="center"/>
    </xf>
    <xf numFmtId="3" fontId="30" fillId="42" borderId="52" xfId="0" applyNumberFormat="1" applyFont="1" applyFill="1" applyBorder="1" applyAlignment="1">
      <alignment vertical="center"/>
    </xf>
    <xf numFmtId="3" fontId="30" fillId="42" borderId="64" xfId="0" applyNumberFormat="1" applyFont="1" applyFill="1" applyBorder="1" applyAlignment="1">
      <alignment vertical="center"/>
    </xf>
    <xf numFmtId="3" fontId="42" fillId="37" borderId="65" xfId="0" applyNumberFormat="1" applyFont="1" applyFill="1" applyBorder="1" applyAlignment="1">
      <alignment vertical="center"/>
    </xf>
    <xf numFmtId="0" fontId="30" fillId="42" borderId="51" xfId="0" applyFont="1" applyFill="1" applyBorder="1" applyAlignment="1">
      <alignment vertical="center"/>
    </xf>
    <xf numFmtId="22" fontId="30" fillId="42" borderId="51" xfId="0" applyNumberFormat="1" applyFont="1" applyFill="1" applyBorder="1" applyAlignment="1">
      <alignment vertical="center"/>
    </xf>
    <xf numFmtId="22" fontId="1" fillId="42" borderId="66" xfId="0" applyNumberFormat="1" applyFont="1" applyFill="1" applyBorder="1" applyAlignment="1">
      <alignment vertical="center"/>
    </xf>
    <xf numFmtId="3" fontId="30" fillId="35" borderId="67" xfId="0" applyNumberFormat="1" applyFont="1" applyFill="1" applyBorder="1" applyAlignment="1">
      <alignment vertical="center"/>
    </xf>
    <xf numFmtId="3" fontId="30" fillId="35" borderId="51" xfId="0" applyNumberFormat="1" applyFont="1" applyFill="1" applyBorder="1" applyAlignment="1">
      <alignment vertical="center"/>
    </xf>
    <xf numFmtId="3" fontId="30" fillId="35" borderId="66" xfId="0" applyNumberFormat="1" applyFont="1" applyFill="1" applyBorder="1" applyAlignment="1">
      <alignment vertical="center"/>
    </xf>
    <xf numFmtId="3" fontId="30" fillId="35" borderId="68" xfId="0" applyNumberFormat="1" applyFont="1" applyFill="1" applyBorder="1" applyAlignment="1">
      <alignment vertical="center"/>
    </xf>
    <xf numFmtId="167" fontId="1" fillId="40" borderId="67" xfId="0" applyNumberFormat="1" applyFont="1" applyFill="1" applyBorder="1" applyAlignment="1">
      <alignment horizontal="left" vertical="center"/>
    </xf>
    <xf numFmtId="22" fontId="41" fillId="40" borderId="51" xfId="0" applyNumberFormat="1" applyFont="1" applyFill="1" applyBorder="1" applyAlignment="1">
      <alignment horizontal="left" vertical="center"/>
    </xf>
    <xf numFmtId="22" fontId="1" fillId="40" borderId="66" xfId="0" applyNumberFormat="1" applyFont="1" applyFill="1" applyBorder="1" applyAlignment="1">
      <alignment vertical="center"/>
    </xf>
    <xf numFmtId="0" fontId="30" fillId="2" borderId="67" xfId="0" applyFont="1" applyFill="1" applyBorder="1" applyAlignment="1">
      <alignment vertical="center"/>
    </xf>
    <xf numFmtId="0" fontId="30" fillId="42" borderId="51" xfId="0" applyFont="1" applyFill="1" applyBorder="1" applyAlignment="1">
      <alignment horizontal="left" vertical="center"/>
    </xf>
    <xf numFmtId="0" fontId="30" fillId="2" borderId="51" xfId="0" applyFont="1" applyFill="1" applyBorder="1" applyAlignment="1">
      <alignment vertical="center"/>
    </xf>
    <xf numFmtId="0" fontId="30" fillId="42" borderId="66" xfId="0" applyFont="1" applyFill="1" applyBorder="1" applyAlignment="1">
      <alignment vertical="center"/>
    </xf>
    <xf numFmtId="3" fontId="30" fillId="42" borderId="67" xfId="0" applyNumberFormat="1" applyFont="1" applyFill="1" applyBorder="1" applyAlignment="1">
      <alignment vertical="center"/>
    </xf>
    <xf numFmtId="3" fontId="30" fillId="42" borderId="51" xfId="0" applyNumberFormat="1" applyFont="1" applyFill="1" applyBorder="1" applyAlignment="1">
      <alignment vertical="center"/>
    </xf>
    <xf numFmtId="3" fontId="30" fillId="43" borderId="51" xfId="0" applyNumberFormat="1" applyFont="1" applyFill="1" applyBorder="1" applyAlignment="1">
      <alignment vertical="center"/>
    </xf>
    <xf numFmtId="3" fontId="30" fillId="42" borderId="66" xfId="0" applyNumberFormat="1" applyFont="1" applyFill="1" applyBorder="1" applyAlignment="1">
      <alignment vertical="center"/>
    </xf>
    <xf numFmtId="3" fontId="30" fillId="40" borderId="67" xfId="0" applyNumberFormat="1" applyFont="1" applyFill="1" applyBorder="1" applyAlignment="1">
      <alignment vertical="center"/>
    </xf>
    <xf numFmtId="3" fontId="30" fillId="40" borderId="51" xfId="0" applyNumberFormat="1" applyFont="1" applyFill="1" applyBorder="1" applyAlignment="1">
      <alignment vertical="center"/>
    </xf>
    <xf numFmtId="3" fontId="30" fillId="40" borderId="66" xfId="0" applyNumberFormat="1" applyFont="1" applyFill="1" applyBorder="1" applyAlignment="1">
      <alignment vertical="center"/>
    </xf>
    <xf numFmtId="3" fontId="42" fillId="37" borderId="67" xfId="0" applyNumberFormat="1" applyFont="1" applyFill="1" applyBorder="1" applyAlignment="1">
      <alignment vertical="center"/>
    </xf>
    <xf numFmtId="3" fontId="30" fillId="37" borderId="51" xfId="0" applyNumberFormat="1" applyFont="1" applyFill="1" applyBorder="1" applyAlignment="1">
      <alignment vertical="center"/>
    </xf>
    <xf numFmtId="3" fontId="30" fillId="37" borderId="66" xfId="0" applyNumberFormat="1" applyFont="1" applyFill="1" applyBorder="1" applyAlignment="1">
      <alignment vertical="center"/>
    </xf>
    <xf numFmtId="3" fontId="30" fillId="37" borderId="67" xfId="0" applyNumberFormat="1" applyFont="1" applyFill="1" applyBorder="1" applyAlignment="1">
      <alignment vertical="center"/>
    </xf>
    <xf numFmtId="3" fontId="36" fillId="37" borderId="67" xfId="0" applyNumberFormat="1" applyFont="1" applyFill="1" applyBorder="1" applyAlignment="1">
      <alignment vertical="center"/>
    </xf>
    <xf numFmtId="3" fontId="30" fillId="43" borderId="63" xfId="0" applyNumberFormat="1" applyFont="1" applyFill="1" applyBorder="1"/>
    <xf numFmtId="3" fontId="30" fillId="43" borderId="49" xfId="0" applyNumberFormat="1" applyFont="1" applyFill="1" applyBorder="1"/>
    <xf numFmtId="3" fontId="36" fillId="43" borderId="63" xfId="0" applyNumberFormat="1" applyFont="1" applyFill="1" applyBorder="1" applyAlignment="1">
      <alignment vertical="center"/>
    </xf>
    <xf numFmtId="3" fontId="30" fillId="43" borderId="65" xfId="0" applyNumberFormat="1" applyFont="1" applyFill="1" applyBorder="1" applyAlignment="1">
      <alignment vertical="center"/>
    </xf>
    <xf numFmtId="3" fontId="30" fillId="43" borderId="64" xfId="0" applyNumberFormat="1" applyFont="1" applyFill="1" applyBorder="1" applyAlignment="1">
      <alignment vertical="center"/>
    </xf>
    <xf numFmtId="0" fontId="30" fillId="42" borderId="69" xfId="0" applyFont="1" applyFill="1" applyBorder="1" applyAlignment="1">
      <alignment vertical="center"/>
    </xf>
    <xf numFmtId="22" fontId="30" fillId="42" borderId="69" xfId="0" applyNumberFormat="1" applyFont="1" applyFill="1" applyBorder="1" applyAlignment="1">
      <alignment vertical="center"/>
    </xf>
    <xf numFmtId="22" fontId="1" fillId="42" borderId="70" xfId="0" applyNumberFormat="1" applyFont="1" applyFill="1" applyBorder="1" applyAlignment="1">
      <alignment vertical="center"/>
    </xf>
    <xf numFmtId="3" fontId="30" fillId="35" borderId="71" xfId="0" applyNumberFormat="1" applyFont="1" applyFill="1" applyBorder="1" applyAlignment="1">
      <alignment vertical="center"/>
    </xf>
    <xf numFmtId="3" fontId="30" fillId="35" borderId="69" xfId="0" applyNumberFormat="1" applyFont="1" applyFill="1" applyBorder="1" applyAlignment="1">
      <alignment vertical="center"/>
    </xf>
    <xf numFmtId="3" fontId="30" fillId="35" borderId="70" xfId="0" applyNumberFormat="1" applyFont="1" applyFill="1" applyBorder="1" applyAlignment="1">
      <alignment vertical="center"/>
    </xf>
    <xf numFmtId="3" fontId="30" fillId="35" borderId="72" xfId="0" applyNumberFormat="1" applyFont="1" applyFill="1" applyBorder="1" applyAlignment="1">
      <alignment vertical="center"/>
    </xf>
    <xf numFmtId="167" fontId="1" fillId="40" borderId="71" xfId="0" applyNumberFormat="1" applyFont="1" applyFill="1" applyBorder="1" applyAlignment="1">
      <alignment horizontal="left" vertical="center"/>
    </xf>
    <xf numFmtId="22" fontId="41" fillId="40" borderId="69" xfId="0" applyNumberFormat="1" applyFont="1" applyFill="1" applyBorder="1" applyAlignment="1">
      <alignment horizontal="left" vertical="center"/>
    </xf>
    <xf numFmtId="22" fontId="1" fillId="40" borderId="70" xfId="0" applyNumberFormat="1" applyFont="1" applyFill="1" applyBorder="1" applyAlignment="1">
      <alignment vertical="center"/>
    </xf>
    <xf numFmtId="0" fontId="30" fillId="2" borderId="71" xfId="0" applyFont="1" applyFill="1" applyBorder="1" applyAlignment="1">
      <alignment vertical="center"/>
    </xf>
    <xf numFmtId="0" fontId="30" fillId="42" borderId="69" xfId="0" applyFont="1" applyFill="1" applyBorder="1" applyAlignment="1">
      <alignment horizontal="left" vertical="center"/>
    </xf>
    <xf numFmtId="0" fontId="30" fillId="2" borderId="69" xfId="0" applyFont="1" applyFill="1" applyBorder="1" applyAlignment="1">
      <alignment vertical="center"/>
    </xf>
    <xf numFmtId="0" fontId="30" fillId="42" borderId="70" xfId="0" applyFont="1" applyFill="1" applyBorder="1" applyAlignment="1">
      <alignment vertical="center"/>
    </xf>
    <xf numFmtId="3" fontId="30" fillId="43" borderId="71" xfId="0" applyNumberFormat="1" applyFont="1" applyFill="1" applyBorder="1" applyAlignment="1">
      <alignment vertical="center"/>
    </xf>
    <xf numFmtId="3" fontId="30" fillId="43" borderId="69" xfId="0" applyNumberFormat="1" applyFont="1" applyFill="1" applyBorder="1" applyAlignment="1">
      <alignment vertical="center"/>
    </xf>
    <xf numFmtId="3" fontId="30" fillId="43" borderId="70" xfId="0" applyNumberFormat="1" applyFont="1" applyFill="1" applyBorder="1" applyAlignment="1">
      <alignment vertical="center"/>
    </xf>
    <xf numFmtId="3" fontId="42" fillId="37" borderId="71" xfId="0" applyNumberFormat="1" applyFont="1" applyFill="1" applyBorder="1" applyAlignment="1">
      <alignment vertical="center"/>
    </xf>
    <xf numFmtId="3" fontId="30" fillId="37" borderId="69" xfId="0" applyNumberFormat="1" applyFont="1" applyFill="1" applyBorder="1" applyAlignment="1">
      <alignment vertical="center"/>
    </xf>
    <xf numFmtId="3" fontId="30" fillId="37" borderId="70" xfId="0" applyNumberFormat="1" applyFont="1" applyFill="1" applyBorder="1" applyAlignment="1">
      <alignment vertical="center"/>
    </xf>
    <xf numFmtId="3" fontId="30" fillId="37" borderId="71" xfId="0" applyNumberFormat="1" applyFont="1" applyFill="1" applyBorder="1" applyAlignment="1">
      <alignment vertical="center"/>
    </xf>
    <xf numFmtId="3" fontId="36" fillId="37" borderId="71" xfId="0" applyNumberFormat="1" applyFont="1" applyFill="1" applyBorder="1" applyAlignment="1">
      <alignment vertical="center"/>
    </xf>
    <xf numFmtId="3" fontId="30" fillId="40" borderId="69" xfId="0" applyNumberFormat="1" applyFont="1" applyFill="1" applyBorder="1" applyAlignment="1">
      <alignment vertical="center"/>
    </xf>
    <xf numFmtId="0" fontId="30" fillId="38" borderId="1" xfId="0" applyFont="1" applyFill="1" applyBorder="1"/>
    <xf numFmtId="0" fontId="30" fillId="38" borderId="73" xfId="0" applyFont="1" applyFill="1" applyBorder="1"/>
    <xf numFmtId="0" fontId="36" fillId="38" borderId="1" xfId="0" applyFont="1" applyFill="1" applyBorder="1"/>
    <xf numFmtId="0" fontId="30" fillId="38" borderId="3" xfId="0" applyFont="1" applyFill="1" applyBorder="1"/>
    <xf numFmtId="0" fontId="30" fillId="38" borderId="0" xfId="0" applyFont="1" applyFill="1" applyAlignment="1">
      <alignment horizontal="right" vertical="center"/>
    </xf>
    <xf numFmtId="3" fontId="30" fillId="43" borderId="0" xfId="0" applyNumberFormat="1" applyFont="1" applyFill="1" applyAlignment="1">
      <alignment vertical="center"/>
    </xf>
    <xf numFmtId="3" fontId="30" fillId="40" borderId="0" xfId="0" applyNumberFormat="1" applyFont="1" applyFill="1" applyAlignment="1">
      <alignment vertical="center"/>
    </xf>
    <xf numFmtId="3" fontId="30" fillId="42" borderId="0" xfId="0" applyNumberFormat="1" applyFont="1" applyFill="1" applyAlignment="1">
      <alignment vertical="center"/>
    </xf>
    <xf numFmtId="3" fontId="30" fillId="35" borderId="0" xfId="0" applyNumberFormat="1" applyFont="1" applyFill="1" applyAlignment="1">
      <alignment vertical="center"/>
    </xf>
    <xf numFmtId="0" fontId="30" fillId="0" borderId="0" xfId="0" applyFont="1" applyAlignment="1">
      <alignment horizontal="center"/>
    </xf>
    <xf numFmtId="0" fontId="30" fillId="42" borderId="0" xfId="0" applyFont="1" applyFill="1"/>
    <xf numFmtId="0" fontId="30" fillId="40" borderId="0" xfId="0" applyFont="1" applyFill="1"/>
    <xf numFmtId="0" fontId="30" fillId="42" borderId="0" xfId="0" applyFont="1" applyFill="1" applyAlignment="1">
      <alignment vertical="center"/>
    </xf>
    <xf numFmtId="0" fontId="30" fillId="35" borderId="0" xfId="0" applyFont="1" applyFill="1"/>
    <xf numFmtId="0" fontId="42" fillId="37" borderId="0" xfId="0" applyFont="1" applyFill="1"/>
    <xf numFmtId="0" fontId="10" fillId="0" borderId="6" xfId="1" applyFont="1" applyBorder="1"/>
    <xf numFmtId="0" fontId="29" fillId="0" borderId="0" xfId="1" applyFont="1" applyAlignment="1">
      <alignment horizontal="right" vertical="top"/>
    </xf>
    <xf numFmtId="0" fontId="0" fillId="0" borderId="0" xfId="0" applyAlignment="1">
      <alignment wrapText="1"/>
    </xf>
    <xf numFmtId="0" fontId="4" fillId="0" borderId="0" xfId="1" applyFont="1" applyAlignment="1">
      <alignment horizontal="right" vertical="top"/>
    </xf>
    <xf numFmtId="0" fontId="10" fillId="0" borderId="0" xfId="0" applyFont="1" applyAlignment="1">
      <alignment wrapText="1"/>
    </xf>
    <xf numFmtId="0" fontId="4" fillId="0" borderId="0" xfId="0" applyFont="1" applyAlignment="1">
      <alignment horizontal="left" wrapText="1"/>
    </xf>
    <xf numFmtId="0" fontId="36" fillId="0" borderId="0" xfId="0" applyFont="1"/>
    <xf numFmtId="0" fontId="30" fillId="42" borderId="0" xfId="0" applyFont="1" applyFill="1" applyAlignment="1">
      <alignment horizontal="right" vertical="center"/>
    </xf>
    <xf numFmtId="0" fontId="0" fillId="42" borderId="0" xfId="0" applyFill="1" applyAlignment="1">
      <alignment vertical="center"/>
    </xf>
    <xf numFmtId="0" fontId="30" fillId="40" borderId="0" xfId="0" applyFont="1" applyFill="1" applyAlignment="1">
      <alignment vertical="center"/>
    </xf>
    <xf numFmtId="0" fontId="36" fillId="42" borderId="0" xfId="0" applyFont="1" applyFill="1" applyAlignment="1">
      <alignment vertical="center"/>
    </xf>
    <xf numFmtId="0" fontId="30" fillId="43" borderId="0" xfId="0" applyFont="1" applyFill="1" applyAlignment="1">
      <alignment vertical="center"/>
    </xf>
    <xf numFmtId="0" fontId="42" fillId="35" borderId="0" xfId="0" applyFont="1" applyFill="1" applyAlignment="1">
      <alignment vertical="center"/>
    </xf>
    <xf numFmtId="0" fontId="5" fillId="0" borderId="6" xfId="1" applyFont="1" applyBorder="1" applyAlignment="1">
      <alignment vertical="top"/>
    </xf>
    <xf numFmtId="0" fontId="1" fillId="0" borderId="0" xfId="0" applyFont="1" applyAlignment="1">
      <alignment vertical="top"/>
    </xf>
    <xf numFmtId="0" fontId="4" fillId="35" borderId="0" xfId="0" applyFont="1" applyFill="1" applyAlignment="1">
      <alignment vertical="top"/>
    </xf>
    <xf numFmtId="0" fontId="1" fillId="35" borderId="0" xfId="0" applyFont="1" applyFill="1" applyAlignment="1">
      <alignment horizontal="center" vertical="top" wrapText="1"/>
    </xf>
    <xf numFmtId="0" fontId="1" fillId="35" borderId="2" xfId="0" applyFont="1" applyFill="1" applyBorder="1" applyAlignment="1">
      <alignment horizontal="left" vertical="top"/>
    </xf>
    <xf numFmtId="0" fontId="1" fillId="35" borderId="2" xfId="0" applyFont="1" applyFill="1" applyBorder="1" applyAlignment="1">
      <alignment horizontal="center" vertical="top" wrapText="1"/>
    </xf>
    <xf numFmtId="0" fontId="1" fillId="3" borderId="0" xfId="0" applyFont="1" applyFill="1" applyAlignment="1">
      <alignment horizontal="center" vertical="top" wrapText="1"/>
    </xf>
    <xf numFmtId="1" fontId="1" fillId="3" borderId="0" xfId="0" applyNumberFormat="1" applyFont="1" applyFill="1" applyAlignment="1">
      <alignment horizontal="center" vertical="top" wrapText="1"/>
    </xf>
    <xf numFmtId="1" fontId="1" fillId="0" borderId="0" xfId="0" applyNumberFormat="1" applyFont="1" applyAlignment="1">
      <alignment horizontal="center" vertical="top" wrapText="1"/>
    </xf>
    <xf numFmtId="0" fontId="3" fillId="0" borderId="0" xfId="0" applyFont="1" applyAlignment="1">
      <alignment horizontal="left" vertical="top"/>
    </xf>
    <xf numFmtId="0" fontId="1" fillId="0" borderId="1" xfId="0" applyFont="1" applyBorder="1" applyAlignment="1">
      <alignment horizontal="center" textRotation="90"/>
    </xf>
    <xf numFmtId="0" fontId="1" fillId="0" borderId="0" xfId="0" applyFont="1" applyAlignment="1">
      <alignment horizontal="center" textRotation="90" wrapText="1"/>
    </xf>
    <xf numFmtId="0" fontId="1" fillId="35" borderId="1" xfId="0" applyFont="1" applyFill="1" applyBorder="1" applyAlignment="1">
      <alignment horizontal="center" textRotation="90"/>
    </xf>
    <xf numFmtId="0" fontId="1" fillId="35" borderId="3" xfId="0" applyFont="1" applyFill="1" applyBorder="1" applyAlignment="1">
      <alignment horizontal="center" textRotation="90"/>
    </xf>
    <xf numFmtId="0" fontId="1" fillId="0" borderId="0" xfId="0" applyFont="1" applyAlignment="1">
      <alignment horizontal="center" textRotation="90"/>
    </xf>
    <xf numFmtId="0" fontId="1" fillId="0" borderId="3" xfId="0" applyFont="1" applyBorder="1" applyAlignment="1">
      <alignment horizontal="center" textRotation="90"/>
    </xf>
    <xf numFmtId="0" fontId="11" fillId="35" borderId="0" xfId="0" applyFont="1" applyFill="1" applyAlignment="1">
      <alignment textRotation="90"/>
    </xf>
    <xf numFmtId="0" fontId="1" fillId="35" borderId="0" xfId="0" applyFont="1" applyFill="1" applyAlignment="1">
      <alignment horizontal="center" textRotation="90"/>
    </xf>
    <xf numFmtId="0" fontId="1" fillId="35" borderId="2" xfId="0" applyFont="1" applyFill="1" applyBorder="1" applyAlignment="1">
      <alignment horizontal="left"/>
    </xf>
    <xf numFmtId="0" fontId="1" fillId="35" borderId="0" xfId="0" applyFont="1" applyFill="1" applyAlignment="1">
      <alignment horizontal="center" textRotation="90" wrapText="1"/>
    </xf>
    <xf numFmtId="0" fontId="1" fillId="35" borderId="41" xfId="0" applyFont="1" applyFill="1" applyBorder="1" applyAlignment="1">
      <alignment horizontal="center" textRotation="90" wrapText="1"/>
    </xf>
    <xf numFmtId="0" fontId="3" fillId="35" borderId="3" xfId="0" applyFont="1" applyFill="1" applyBorder="1" applyAlignment="1">
      <alignment horizontal="center"/>
    </xf>
    <xf numFmtId="0" fontId="1" fillId="35" borderId="2" xfId="0" applyFont="1" applyFill="1" applyBorder="1" applyAlignment="1">
      <alignment horizontal="center"/>
    </xf>
    <xf numFmtId="0" fontId="4" fillId="3" borderId="0" xfId="0" applyFont="1" applyFill="1" applyAlignment="1">
      <alignment horizontal="center"/>
    </xf>
    <xf numFmtId="1" fontId="4" fillId="3" borderId="0" xfId="0" applyNumberFormat="1" applyFont="1" applyFill="1" applyAlignment="1">
      <alignment horizontal="center"/>
    </xf>
    <xf numFmtId="1" fontId="1" fillId="3" borderId="0" xfId="0" applyNumberFormat="1" applyFont="1" applyFill="1" applyAlignment="1">
      <alignment horizontal="center"/>
    </xf>
    <xf numFmtId="1" fontId="1" fillId="0" borderId="0" xfId="0" applyNumberFormat="1" applyFont="1" applyAlignment="1">
      <alignment horizontal="center"/>
    </xf>
    <xf numFmtId="0" fontId="3" fillId="0" borderId="0" xfId="0" applyFont="1" applyAlignment="1">
      <alignment horizontal="center"/>
    </xf>
    <xf numFmtId="3" fontId="3" fillId="35" borderId="38" xfId="0" applyNumberFormat="1" applyFont="1" applyFill="1" applyBorder="1" applyAlignment="1">
      <alignment horizontal="center"/>
    </xf>
    <xf numFmtId="3" fontId="3" fillId="35" borderId="39" xfId="0" applyNumberFormat="1" applyFont="1" applyFill="1" applyBorder="1" applyAlignment="1">
      <alignment horizontal="center"/>
    </xf>
    <xf numFmtId="0" fontId="11" fillId="35" borderId="37" xfId="0" applyFont="1" applyFill="1" applyBorder="1"/>
    <xf numFmtId="4" fontId="1" fillId="35" borderId="38" xfId="0" applyNumberFormat="1" applyFont="1" applyFill="1" applyBorder="1" applyAlignment="1">
      <alignment horizontal="center"/>
    </xf>
    <xf numFmtId="3" fontId="1" fillId="35" borderId="38" xfId="0" applyNumberFormat="1" applyFont="1" applyFill="1" applyBorder="1" applyAlignment="1">
      <alignment horizontal="center"/>
    </xf>
    <xf numFmtId="0" fontId="1" fillId="35" borderId="40" xfId="0" applyFont="1" applyFill="1" applyBorder="1" applyAlignment="1">
      <alignment horizontal="left"/>
    </xf>
    <xf numFmtId="3" fontId="1" fillId="35" borderId="37" xfId="0" applyNumberFormat="1" applyFont="1" applyFill="1" applyBorder="1" applyAlignment="1">
      <alignment horizontal="center"/>
    </xf>
    <xf numFmtId="3" fontId="1" fillId="35" borderId="40" xfId="0" applyNumberFormat="1" applyFont="1" applyFill="1" applyBorder="1" applyAlignment="1">
      <alignment horizontal="center"/>
    </xf>
    <xf numFmtId="0" fontId="1" fillId="0" borderId="37" xfId="0" applyFont="1" applyBorder="1"/>
    <xf numFmtId="4" fontId="1" fillId="3" borderId="37" xfId="0" applyNumberFormat="1" applyFont="1" applyFill="1" applyBorder="1" applyAlignment="1">
      <alignment horizontal="center"/>
    </xf>
    <xf numFmtId="3" fontId="1" fillId="3" borderId="37" xfId="0" applyNumberFormat="1" applyFont="1" applyFill="1" applyBorder="1" applyAlignment="1">
      <alignment horizontal="center"/>
    </xf>
    <xf numFmtId="9" fontId="1" fillId="3" borderId="0" xfId="46" applyFont="1" applyFill="1" applyBorder="1" applyAlignment="1" applyProtection="1">
      <alignment horizontal="center"/>
    </xf>
    <xf numFmtId="3" fontId="1" fillId="0" borderId="0" xfId="0" applyNumberFormat="1" applyFont="1" applyAlignment="1">
      <alignment horizontal="center"/>
    </xf>
    <xf numFmtId="3" fontId="1" fillId="0" borderId="0" xfId="0" applyNumberFormat="1" applyFont="1"/>
    <xf numFmtId="0" fontId="11" fillId="35" borderId="77" xfId="0" applyFont="1" applyFill="1" applyBorder="1"/>
    <xf numFmtId="4" fontId="1" fillId="35" borderId="78" xfId="0" applyNumberFormat="1" applyFont="1" applyFill="1" applyBorder="1" applyAlignment="1">
      <alignment horizontal="center"/>
    </xf>
    <xf numFmtId="3" fontId="1" fillId="35" borderId="78" xfId="0" applyNumberFormat="1" applyFont="1" applyFill="1" applyBorder="1" applyAlignment="1">
      <alignment horizontal="center"/>
    </xf>
    <xf numFmtId="0" fontId="1" fillId="35" borderId="79" xfId="0" applyFont="1" applyFill="1" applyBorder="1" applyAlignment="1">
      <alignment horizontal="left"/>
    </xf>
    <xf numFmtId="3" fontId="1" fillId="35" borderId="77" xfId="0" applyNumberFormat="1" applyFont="1" applyFill="1" applyBorder="1" applyAlignment="1">
      <alignment horizontal="center"/>
    </xf>
    <xf numFmtId="3" fontId="3" fillId="35" borderId="80" xfId="0" applyNumberFormat="1" applyFont="1" applyFill="1" applyBorder="1" applyAlignment="1">
      <alignment horizontal="center"/>
    </xf>
    <xf numFmtId="3" fontId="1" fillId="35" borderId="79" xfId="0" applyNumberFormat="1" applyFont="1" applyFill="1" applyBorder="1" applyAlignment="1">
      <alignment horizontal="center"/>
    </xf>
    <xf numFmtId="0" fontId="1" fillId="0" borderId="77" xfId="0" applyFont="1" applyBorder="1"/>
    <xf numFmtId="4" fontId="1" fillId="3" borderId="77" xfId="0" applyNumberFormat="1" applyFont="1" applyFill="1" applyBorder="1" applyAlignment="1">
      <alignment horizontal="center"/>
    </xf>
    <xf numFmtId="3" fontId="1" fillId="3" borderId="77" xfId="0" applyNumberFormat="1" applyFont="1" applyFill="1" applyBorder="1" applyAlignment="1">
      <alignment horizontal="center"/>
    </xf>
    <xf numFmtId="0" fontId="3" fillId="35" borderId="59" xfId="0" applyFont="1" applyFill="1" applyBorder="1"/>
    <xf numFmtId="0" fontId="1" fillId="35" borderId="59" xfId="0" applyFont="1" applyFill="1" applyBorder="1"/>
    <xf numFmtId="3" fontId="3" fillId="35" borderId="42" xfId="0" applyNumberFormat="1" applyFont="1" applyFill="1" applyBorder="1" applyAlignment="1">
      <alignment horizontal="center"/>
    </xf>
    <xf numFmtId="3" fontId="3" fillId="35" borderId="43" xfId="0" applyNumberFormat="1" applyFont="1" applyFill="1" applyBorder="1" applyAlignment="1">
      <alignment horizontal="center"/>
    </xf>
    <xf numFmtId="3" fontId="3" fillId="35" borderId="59" xfId="0" applyNumberFormat="1" applyFont="1" applyFill="1" applyBorder="1" applyAlignment="1">
      <alignment horizontal="center"/>
    </xf>
    <xf numFmtId="0" fontId="11" fillId="0" borderId="0" xfId="0" applyFont="1"/>
    <xf numFmtId="4" fontId="1" fillId="0" borderId="0" xfId="0" applyNumberFormat="1" applyFont="1" applyAlignment="1">
      <alignment horizontal="center"/>
    </xf>
    <xf numFmtId="0" fontId="1" fillId="35" borderId="74" xfId="0" applyFont="1" applyFill="1" applyBorder="1"/>
    <xf numFmtId="3" fontId="3" fillId="35" borderId="75" xfId="0" applyNumberFormat="1" applyFont="1" applyFill="1" applyBorder="1" applyAlignment="1">
      <alignment horizontal="center"/>
    </xf>
    <xf numFmtId="3" fontId="3" fillId="35" borderId="76" xfId="0" applyNumberFormat="1" applyFont="1" applyFill="1" applyBorder="1" applyAlignment="1">
      <alignment horizontal="center"/>
    </xf>
    <xf numFmtId="3" fontId="3" fillId="35" borderId="74" xfId="0" applyNumberFormat="1" applyFont="1" applyFill="1" applyBorder="1" applyAlignment="1">
      <alignment horizontal="center"/>
    </xf>
    <xf numFmtId="0" fontId="1" fillId="35" borderId="37" xfId="0" applyFont="1" applyFill="1" applyBorder="1"/>
    <xf numFmtId="3" fontId="3" fillId="35" borderId="37" xfId="0" applyNumberFormat="1" applyFont="1" applyFill="1" applyBorder="1" applyAlignment="1">
      <alignment horizontal="center"/>
    </xf>
    <xf numFmtId="0" fontId="4" fillId="0" borderId="0" xfId="0" applyFont="1" applyAlignment="1">
      <alignment horizontal="center"/>
    </xf>
    <xf numFmtId="0" fontId="10" fillId="0" borderId="0" xfId="0" applyFont="1" applyAlignment="1">
      <alignment horizontal="center"/>
    </xf>
    <xf numFmtId="1" fontId="4" fillId="0" borderId="0" xfId="0" applyNumberFormat="1" applyFont="1"/>
    <xf numFmtId="49" fontId="1" fillId="0" borderId="0" xfId="0" applyNumberFormat="1" applyFont="1"/>
    <xf numFmtId="0" fontId="10" fillId="0" borderId="21" xfId="1" applyFont="1" applyBorder="1"/>
    <xf numFmtId="0" fontId="1" fillId="0" borderId="4" xfId="0" applyFont="1" applyBorder="1" applyAlignment="1">
      <alignment horizontal="right"/>
    </xf>
    <xf numFmtId="0" fontId="1" fillId="0" borderId="4" xfId="0" applyFont="1" applyBorder="1"/>
    <xf numFmtId="1" fontId="1" fillId="0" borderId="0" xfId="0" applyNumberFormat="1" applyFont="1" applyAlignment="1">
      <alignment horizontal="right"/>
    </xf>
    <xf numFmtId="2" fontId="1" fillId="0" borderId="0" xfId="0" applyNumberFormat="1" applyFont="1"/>
    <xf numFmtId="168" fontId="1" fillId="0" borderId="0" xfId="0" applyNumberFormat="1" applyFont="1"/>
    <xf numFmtId="2" fontId="1" fillId="0" borderId="4" xfId="0" applyNumberFormat="1" applyFont="1" applyBorder="1" applyAlignment="1">
      <alignment horizontal="right"/>
    </xf>
    <xf numFmtId="2" fontId="1" fillId="0" borderId="0" xfId="0" applyNumberFormat="1" applyFont="1" applyAlignment="1">
      <alignment horizontal="right"/>
    </xf>
    <xf numFmtId="168" fontId="1" fillId="0" borderId="4" xfId="0" applyNumberFormat="1" applyFont="1" applyBorder="1" applyAlignment="1">
      <alignment horizontal="right"/>
    </xf>
    <xf numFmtId="169" fontId="1" fillId="0" borderId="4" xfId="0" applyNumberFormat="1" applyFont="1" applyBorder="1" applyAlignment="1">
      <alignment horizontal="right"/>
    </xf>
    <xf numFmtId="169" fontId="1" fillId="0" borderId="0" xfId="0" applyNumberFormat="1" applyFont="1"/>
    <xf numFmtId="0" fontId="4" fillId="44" borderId="0" xfId="1" applyFont="1" applyFill="1" applyProtection="1">
      <protection locked="0"/>
    </xf>
    <xf numFmtId="0" fontId="4" fillId="44" borderId="16" xfId="1" applyFont="1" applyFill="1" applyBorder="1" applyProtection="1">
      <protection locked="0"/>
    </xf>
    <xf numFmtId="0" fontId="4" fillId="44" borderId="18" xfId="1" applyFont="1" applyFill="1" applyBorder="1" applyProtection="1">
      <protection locked="0"/>
    </xf>
    <xf numFmtId="0" fontId="4" fillId="44" borderId="20" xfId="1" applyFont="1" applyFill="1" applyBorder="1" applyProtection="1">
      <protection locked="0"/>
    </xf>
    <xf numFmtId="0" fontId="1" fillId="44" borderId="37" xfId="0" applyFont="1" applyFill="1" applyBorder="1" applyProtection="1">
      <protection locked="0"/>
    </xf>
    <xf numFmtId="3" fontId="1" fillId="44" borderId="38" xfId="0" applyNumberFormat="1" applyFont="1" applyFill="1" applyBorder="1" applyAlignment="1" applyProtection="1">
      <alignment horizontal="center"/>
      <protection locked="0"/>
    </xf>
    <xf numFmtId="3" fontId="1" fillId="44" borderId="37" xfId="0" applyNumberFormat="1" applyFont="1" applyFill="1" applyBorder="1" applyAlignment="1" applyProtection="1">
      <alignment horizontal="center"/>
      <protection locked="0"/>
    </xf>
    <xf numFmtId="3" fontId="1" fillId="44" borderId="39" xfId="0" applyNumberFormat="1" applyFont="1" applyFill="1" applyBorder="1" applyAlignment="1" applyProtection="1">
      <alignment horizontal="center"/>
      <protection locked="0"/>
    </xf>
    <xf numFmtId="0" fontId="1" fillId="44" borderId="0" xfId="0" applyFont="1" applyFill="1"/>
    <xf numFmtId="0" fontId="4" fillId="44" borderId="14" xfId="1" applyFont="1" applyFill="1" applyBorder="1" applyProtection="1">
      <protection locked="0"/>
    </xf>
    <xf numFmtId="0" fontId="0" fillId="44" borderId="14" xfId="0" applyFill="1" applyBorder="1" applyProtection="1">
      <protection locked="0"/>
    </xf>
    <xf numFmtId="0" fontId="4" fillId="0" borderId="0" xfId="1" applyFont="1" applyAlignment="1">
      <alignment horizontal="left" vertical="top" wrapText="1"/>
    </xf>
    <xf numFmtId="0" fontId="0" fillId="0" borderId="0" xfId="0" applyAlignment="1">
      <alignment horizontal="left" vertical="top" wrapText="1"/>
    </xf>
    <xf numFmtId="165" fontId="10" fillId="0" borderId="8" xfId="2" applyNumberFormat="1" applyFont="1" applyBorder="1" applyAlignment="1">
      <alignment horizontal="right"/>
    </xf>
    <xf numFmtId="0" fontId="12" fillId="0" borderId="12" xfId="0" applyFont="1" applyBorder="1" applyAlignment="1">
      <alignment horizontal="right"/>
    </xf>
    <xf numFmtId="165" fontId="4" fillId="0" borderId="7" xfId="2" applyNumberFormat="1" applyFont="1" applyBorder="1" applyAlignment="1">
      <alignment horizontal="right"/>
    </xf>
    <xf numFmtId="0" fontId="0" fillId="0" borderId="10" xfId="0" applyBorder="1" applyAlignment="1">
      <alignment horizontal="right"/>
    </xf>
    <xf numFmtId="165" fontId="4" fillId="0" borderId="27" xfId="2" applyNumberFormat="1" applyFont="1" applyBorder="1" applyAlignment="1">
      <alignment horizontal="right"/>
    </xf>
    <xf numFmtId="0" fontId="0" fillId="0" borderId="26" xfId="0" applyBorder="1"/>
    <xf numFmtId="165" fontId="4" fillId="0" borderId="11" xfId="2" applyNumberFormat="1" applyFont="1" applyBorder="1" applyAlignment="1">
      <alignment horizontal="right"/>
    </xf>
    <xf numFmtId="0" fontId="0" fillId="0" borderId="10" xfId="0" applyBorder="1"/>
    <xf numFmtId="165" fontId="10" fillId="0" borderId="13" xfId="2" applyNumberFormat="1" applyFont="1" applyBorder="1" applyAlignment="1">
      <alignment horizontal="right"/>
    </xf>
    <xf numFmtId="165" fontId="10" fillId="0" borderId="12" xfId="2" applyNumberFormat="1" applyFont="1" applyBorder="1" applyAlignment="1">
      <alignment horizontal="right"/>
    </xf>
    <xf numFmtId="0" fontId="12" fillId="0" borderId="12" xfId="0" applyFont="1" applyBorder="1"/>
    <xf numFmtId="165" fontId="4" fillId="0" borderId="14" xfId="2" applyNumberFormat="1" applyFont="1" applyBorder="1" applyAlignment="1">
      <alignment horizontal="right"/>
    </xf>
    <xf numFmtId="0" fontId="0" fillId="0" borderId="26" xfId="0" applyBorder="1" applyAlignment="1">
      <alignment horizontal="right"/>
    </xf>
    <xf numFmtId="165" fontId="4" fillId="0" borderId="26" xfId="2" applyNumberFormat="1" applyFont="1" applyBorder="1" applyAlignment="1">
      <alignment horizontal="right"/>
    </xf>
    <xf numFmtId="165" fontId="4" fillId="0" borderId="10" xfId="2" applyNumberFormat="1" applyFont="1" applyBorder="1" applyAlignment="1">
      <alignment horizontal="right"/>
    </xf>
    <xf numFmtId="165" fontId="4" fillId="0" borderId="44" xfId="2" applyNumberFormat="1" applyFont="1" applyBorder="1" applyAlignment="1">
      <alignment horizontal="right"/>
    </xf>
    <xf numFmtId="165" fontId="4" fillId="0" borderId="45" xfId="2" applyNumberFormat="1" applyFont="1" applyBorder="1" applyAlignment="1">
      <alignment horizontal="right"/>
    </xf>
    <xf numFmtId="0" fontId="4" fillId="0" borderId="0" xfId="1" applyFont="1" applyAlignment="1">
      <alignment vertical="top" wrapText="1"/>
    </xf>
    <xf numFmtId="0" fontId="0" fillId="0" borderId="0" xfId="0" applyAlignment="1">
      <alignment wrapText="1"/>
    </xf>
    <xf numFmtId="0" fontId="1" fillId="35" borderId="1" xfId="0" applyFont="1" applyFill="1" applyBorder="1" applyAlignment="1">
      <alignment horizontal="center" vertical="top" wrapText="1"/>
    </xf>
    <xf numFmtId="0" fontId="1" fillId="35" borderId="0" xfId="0" applyFont="1" applyFill="1" applyAlignment="1">
      <alignment horizontal="center" vertical="top"/>
    </xf>
    <xf numFmtId="0" fontId="0" fillId="35" borderId="3" xfId="0" applyFill="1" applyBorder="1" applyAlignment="1">
      <alignment horizontal="center" vertical="top"/>
    </xf>
    <xf numFmtId="0" fontId="1" fillId="35" borderId="1" xfId="0" applyFont="1" applyFill="1" applyBorder="1" applyAlignment="1">
      <alignment horizontal="left" vertical="top" wrapText="1"/>
    </xf>
    <xf numFmtId="0" fontId="1" fillId="35" borderId="0" xfId="0" applyFont="1" applyFill="1" applyAlignment="1">
      <alignment horizontal="left" vertical="top"/>
    </xf>
    <xf numFmtId="0" fontId="1" fillId="35" borderId="3" xfId="0" applyFont="1" applyFill="1" applyBorder="1" applyAlignment="1">
      <alignment horizontal="left" vertical="top"/>
    </xf>
    <xf numFmtId="0" fontId="1" fillId="0" borderId="1" xfId="0" applyFont="1" applyBorder="1" applyAlignment="1">
      <alignment horizontal="center" vertical="top" wrapText="1"/>
    </xf>
    <xf numFmtId="0" fontId="1" fillId="0" borderId="0" xfId="0" applyFont="1" applyAlignment="1">
      <alignment horizontal="center" vertical="top"/>
    </xf>
    <xf numFmtId="0" fontId="1" fillId="0" borderId="3" xfId="0" applyFont="1" applyBorder="1" applyAlignment="1">
      <alignment horizontal="center" vertical="top"/>
    </xf>
    <xf numFmtId="0" fontId="1" fillId="0" borderId="0" xfId="0" applyFont="1" applyAlignment="1">
      <alignment horizontal="center" vertical="top" wrapText="1"/>
    </xf>
    <xf numFmtId="0" fontId="3" fillId="35" borderId="1" xfId="0" applyFont="1" applyFill="1" applyBorder="1" applyAlignment="1">
      <alignment horizontal="center" vertical="top" wrapText="1"/>
    </xf>
    <xf numFmtId="0" fontId="3" fillId="35" borderId="3" xfId="0" applyFont="1" applyFill="1" applyBorder="1" applyAlignment="1">
      <alignment horizontal="center" vertical="top"/>
    </xf>
    <xf numFmtId="0" fontId="36" fillId="38" borderId="55" xfId="0" applyFont="1" applyFill="1" applyBorder="1" applyAlignment="1">
      <alignment horizontal="center" vertical="center" textRotation="90"/>
    </xf>
    <xf numFmtId="0" fontId="36" fillId="38" borderId="56" xfId="0" applyFont="1" applyFill="1" applyBorder="1" applyAlignment="1">
      <alignment horizontal="center" vertical="center" textRotation="90"/>
    </xf>
    <xf numFmtId="0" fontId="36" fillId="38" borderId="57" xfId="0" applyFont="1" applyFill="1" applyBorder="1" applyAlignment="1">
      <alignment horizontal="center" vertical="center" textRotation="90"/>
    </xf>
    <xf numFmtId="0" fontId="39" fillId="38" borderId="56" xfId="0" applyFont="1" applyFill="1" applyBorder="1" applyAlignment="1">
      <alignment horizontal="left" vertical="center"/>
    </xf>
    <xf numFmtId="0" fontId="30" fillId="38" borderId="55" xfId="0" applyFont="1" applyFill="1" applyBorder="1" applyAlignment="1">
      <alignment horizontal="center" vertical="center" textRotation="90"/>
    </xf>
    <xf numFmtId="0" fontId="30" fillId="38" borderId="56" xfId="0" applyFont="1" applyFill="1" applyBorder="1" applyAlignment="1">
      <alignment horizontal="center" vertical="center" textRotation="90"/>
    </xf>
    <xf numFmtId="0" fontId="4" fillId="0" borderId="4" xfId="1" applyFont="1" applyBorder="1" applyProtection="1">
      <protection locked="0"/>
    </xf>
    <xf numFmtId="0" fontId="4" fillId="0" borderId="81" xfId="1" applyFont="1" applyBorder="1"/>
  </cellXfs>
  <cellStyles count="48">
    <cellStyle name="20 % - Akzent1" xfId="22" builtinId="30" customBuiltin="1"/>
    <cellStyle name="20 % - Akzent2" xfId="26" builtinId="34" customBuiltin="1"/>
    <cellStyle name="20 % - Akzent3" xfId="30" builtinId="38" customBuiltin="1"/>
    <cellStyle name="20 % - Akzent4" xfId="34" builtinId="42" customBuiltin="1"/>
    <cellStyle name="20 % - Akzent5" xfId="38" builtinId="46" customBuiltin="1"/>
    <cellStyle name="20 % - Akzent6" xfId="42" builtinId="50" customBuiltin="1"/>
    <cellStyle name="40 % - Akzent1" xfId="23" builtinId="31" customBuiltin="1"/>
    <cellStyle name="40 % - Akzent2" xfId="27" builtinId="35" customBuiltin="1"/>
    <cellStyle name="40 % - Akzent3" xfId="31" builtinId="39" customBuiltin="1"/>
    <cellStyle name="40 % - Akzent4" xfId="35" builtinId="43" customBuiltin="1"/>
    <cellStyle name="40 % - Akzent5" xfId="39" builtinId="47" customBuiltin="1"/>
    <cellStyle name="40 % - Akzent6" xfId="43" builtinId="51" customBuiltin="1"/>
    <cellStyle name="60 % - Akzent1" xfId="24" builtinId="32" customBuiltin="1"/>
    <cellStyle name="60 % - Akzent2" xfId="28" builtinId="36" customBuiltin="1"/>
    <cellStyle name="60 % - Akzent3" xfId="32" builtinId="40" customBuiltin="1"/>
    <cellStyle name="60 % - Akzent4" xfId="36" builtinId="44" customBuiltin="1"/>
    <cellStyle name="60 % - Akzent5" xfId="40" builtinId="48" customBuiltin="1"/>
    <cellStyle name="60 % - Akzent6" xfId="44" builtinId="52" customBuiltin="1"/>
    <cellStyle name="Akzent1" xfId="21" builtinId="29" customBuiltin="1"/>
    <cellStyle name="Akzent2" xfId="25" builtinId="33" customBuiltin="1"/>
    <cellStyle name="Akzent3" xfId="29" builtinId="37" customBuiltin="1"/>
    <cellStyle name="Akzent4" xfId="33" builtinId="41" customBuiltin="1"/>
    <cellStyle name="Akzent5" xfId="37" builtinId="45" customBuiltin="1"/>
    <cellStyle name="Akzent6" xfId="41" builtinId="49" customBuiltin="1"/>
    <cellStyle name="Ausgabe" xfId="13" builtinId="21" customBuiltin="1"/>
    <cellStyle name="Berechnung" xfId="14" builtinId="22" customBuiltin="1"/>
    <cellStyle name="Eingabe" xfId="12" builtinId="20" customBuiltin="1"/>
    <cellStyle name="Ergebnis" xfId="20" builtinId="25" customBuiltin="1"/>
    <cellStyle name="Erklärender Text" xfId="19" builtinId="53" customBuiltin="1"/>
    <cellStyle name="Gut" xfId="9" builtinId="26" customBuiltin="1"/>
    <cellStyle name="Komma" xfId="2" builtinId="3"/>
    <cellStyle name="Komma 2" xfId="45" xr:uid="{00000000-0005-0000-0000-00001F000000}"/>
    <cellStyle name="Link" xfId="47" builtinId="8"/>
    <cellStyle name="Neutral" xfId="11" builtinId="28" customBuiltin="1"/>
    <cellStyle name="Notiz" xfId="18" builtinId="10" customBuiltin="1"/>
    <cellStyle name="Prozent" xfId="46" builtinId="5"/>
    <cellStyle name="Schlecht" xfId="10" builtinId="27" customBuiltin="1"/>
    <cellStyle name="Standard" xfId="0" builtinId="0"/>
    <cellStyle name="Standard 2" xfId="3" xr:uid="{00000000-0005-0000-0000-000026000000}"/>
    <cellStyle name="Standard_D UNvergl. 2002" xfId="1" xr:uid="{00000000-0005-0000-0000-000027000000}"/>
    <cellStyle name="Überschrift" xfId="4" builtinId="15" customBuiltin="1"/>
    <cellStyle name="Überschrift 1" xfId="5" builtinId="16" customBuiltin="1"/>
    <cellStyle name="Überschrift 2" xfId="6" builtinId="17" customBuiltin="1"/>
    <cellStyle name="Überschrift 3" xfId="7" builtinId="18" customBuiltin="1"/>
    <cellStyle name="Überschrift 4" xfId="8" builtinId="19" customBuiltin="1"/>
    <cellStyle name="Verknüpfte Zelle" xfId="15" builtinId="24" customBuiltin="1"/>
    <cellStyle name="Warnender Text" xfId="17" builtinId="11" customBuiltin="1"/>
    <cellStyle name="Zelle überprüfen" xfId="16" builtinId="23" customBuiltin="1"/>
  </cellStyles>
  <dxfs count="20">
    <dxf>
      <font>
        <b/>
        <i val="0"/>
      </font>
      <fill>
        <patternFill>
          <bgColor rgb="FFFFC000"/>
        </patternFill>
      </fill>
    </dxf>
    <dxf>
      <fill>
        <patternFill>
          <bgColor rgb="FFFFFFCC"/>
        </patternFill>
      </fill>
    </dxf>
    <dxf>
      <fill>
        <patternFill>
          <bgColor rgb="FFFFFF00"/>
        </patternFill>
      </fill>
    </dxf>
    <dxf>
      <font>
        <color theme="9" tint="0.79998168889431442"/>
      </font>
    </dxf>
    <dxf>
      <fill>
        <patternFill>
          <bgColor rgb="FFFFFF00"/>
        </patternFill>
      </fill>
    </dxf>
    <dxf>
      <font>
        <color theme="0" tint="-0.24994659260841701"/>
      </font>
    </dxf>
    <dxf>
      <font>
        <color theme="0" tint="-0.24994659260841701"/>
      </font>
    </dxf>
    <dxf>
      <font>
        <color theme="0" tint="-0.24994659260841701"/>
      </font>
    </dxf>
    <dxf>
      <font>
        <b/>
        <i val="0"/>
        <color rgb="FFFF0000"/>
      </font>
    </dxf>
    <dxf>
      <fill>
        <patternFill>
          <bgColor rgb="FFFF0000"/>
        </patternFill>
      </fill>
    </dxf>
    <dxf>
      <fill>
        <patternFill>
          <bgColor rgb="FFFF0000"/>
        </patternFill>
      </fill>
    </dxf>
    <dxf>
      <font>
        <color theme="0" tint="-0.24994659260841701"/>
      </font>
    </dxf>
    <dxf>
      <fill>
        <patternFill>
          <bgColor rgb="FFFF0000"/>
        </patternFill>
      </fill>
    </dxf>
    <dxf>
      <font>
        <color theme="0" tint="-0.24994659260841701"/>
      </font>
    </dxf>
    <dxf>
      <font>
        <color theme="0" tint="-0.24994659260841701"/>
      </font>
    </dxf>
    <dxf>
      <fill>
        <patternFill>
          <bgColor rgb="FFFF0000"/>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b/>
        <i val="0"/>
        <color rgb="FFFF0000"/>
      </font>
    </dxf>
    <dxf>
      <font>
        <b/>
        <i val="0"/>
        <color rgb="FFFF0000"/>
      </font>
    </dxf>
    <dxf>
      <font>
        <b/>
        <i val="0"/>
        <color rgb="FFFF0000"/>
      </font>
    </dxf>
  </dxfs>
  <tableStyles count="0" defaultTableStyle="TableStyleMedium2" defaultPivotStyle="PivotStyleLight16"/>
  <colors>
    <mruColors>
      <color rgb="FFEF8B39"/>
      <color rgb="FFF09142"/>
      <color rgb="FFEF8831"/>
      <color rgb="FFF4AE7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fmlaLink="Export!$C$16" lockText="1" noThreeD="1"/>
</file>

<file path=xl/ctrlProps/ctrlProp2.xml><?xml version="1.0" encoding="utf-8"?>
<formControlPr xmlns="http://schemas.microsoft.com/office/spreadsheetml/2009/9/main" objectType="CheckBox" fmlaLink="Export!$C$18" lockText="1" noThreeD="1"/>
</file>

<file path=xl/ctrlProps/ctrlProp3.xml><?xml version="1.0" encoding="utf-8"?>
<formControlPr xmlns="http://schemas.microsoft.com/office/spreadsheetml/2009/9/main" objectType="CheckBox" fmlaLink="Export!$C$19" lockText="1" noThreeD="1"/>
</file>

<file path=xl/ctrlProps/ctrlProp4.xml><?xml version="1.0" encoding="utf-8"?>
<formControlPr xmlns="http://schemas.microsoft.com/office/spreadsheetml/2009/9/main" objectType="CheckBox" fmlaLink="Export!$C$20" lockText="1" noThreeD="1"/>
</file>

<file path=xl/ctrlProps/ctrlProp5.xml><?xml version="1.0" encoding="utf-8"?>
<formControlPr xmlns="http://schemas.microsoft.com/office/spreadsheetml/2009/9/main" objectType="CheckBox" fmlaLink="Export!$C$21" lockText="1" noThreeD="1"/>
</file>

<file path=xl/ctrlProps/ctrlProp6.xml><?xml version="1.0" encoding="utf-8"?>
<formControlPr xmlns="http://schemas.microsoft.com/office/spreadsheetml/2009/9/main" objectType="CheckBox" fmlaLink="Export!$C$17" lockText="1" noThreeD="1"/>
</file>

<file path=xl/drawings/_rels/drawing2.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png"/><Relationship Id="rId4" Type="http://schemas.openxmlformats.org/officeDocument/2006/relationships/image" Target="../media/image4.emf"/></Relationships>
</file>

<file path=xl/drawings/_rels/vmlDrawing4.v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9</xdr:row>
          <xdr:rowOff>142875</xdr:rowOff>
        </xdr:from>
        <xdr:to>
          <xdr:col>0</xdr:col>
          <xdr:colOff>180975</xdr:colOff>
          <xdr:row>11</xdr:row>
          <xdr:rowOff>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0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581025</xdr:colOff>
          <xdr:row>3</xdr:row>
          <xdr:rowOff>142875</xdr:rowOff>
        </xdr:from>
        <xdr:to>
          <xdr:col>5</xdr:col>
          <xdr:colOff>771525</xdr:colOff>
          <xdr:row>5</xdr:row>
          <xdr:rowOff>0</xdr:rowOff>
        </xdr:to>
        <xdr:sp macro="" textlink="">
          <xdr:nvSpPr>
            <xdr:cNvPr id="7195" name="Check Box 27" hidden="1">
              <a:extLst>
                <a:ext uri="{63B3BB69-23CF-44E3-9099-C40C66FF867C}">
                  <a14:compatExt spid="_x0000_s7195"/>
                </a:ext>
                <a:ext uri="{FF2B5EF4-FFF2-40B4-BE49-F238E27FC236}">
                  <a16:creationId xmlns:a16="http://schemas.microsoft.com/office/drawing/2014/main" id="{00000000-0008-0000-0000-00001B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581025</xdr:colOff>
          <xdr:row>4</xdr:row>
          <xdr:rowOff>142875</xdr:rowOff>
        </xdr:from>
        <xdr:to>
          <xdr:col>5</xdr:col>
          <xdr:colOff>771525</xdr:colOff>
          <xdr:row>6</xdr:row>
          <xdr:rowOff>0</xdr:rowOff>
        </xdr:to>
        <xdr:sp macro="" textlink="">
          <xdr:nvSpPr>
            <xdr:cNvPr id="7196" name="Check Box 28" hidden="1">
              <a:extLst>
                <a:ext uri="{63B3BB69-23CF-44E3-9099-C40C66FF867C}">
                  <a14:compatExt spid="_x0000_s7196"/>
                </a:ext>
                <a:ext uri="{FF2B5EF4-FFF2-40B4-BE49-F238E27FC236}">
                  <a16:creationId xmlns:a16="http://schemas.microsoft.com/office/drawing/2014/main" id="{00000000-0008-0000-0000-00001C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581025</xdr:colOff>
          <xdr:row>6</xdr:row>
          <xdr:rowOff>0</xdr:rowOff>
        </xdr:from>
        <xdr:to>
          <xdr:col>5</xdr:col>
          <xdr:colOff>771525</xdr:colOff>
          <xdr:row>7</xdr:row>
          <xdr:rowOff>0</xdr:rowOff>
        </xdr:to>
        <xdr:sp macro="" textlink="">
          <xdr:nvSpPr>
            <xdr:cNvPr id="7197" name="Check Box 29" hidden="1">
              <a:extLst>
                <a:ext uri="{63B3BB69-23CF-44E3-9099-C40C66FF867C}">
                  <a14:compatExt spid="_x0000_s7197"/>
                </a:ext>
                <a:ext uri="{FF2B5EF4-FFF2-40B4-BE49-F238E27FC236}">
                  <a16:creationId xmlns:a16="http://schemas.microsoft.com/office/drawing/2014/main" id="{00000000-0008-0000-0000-00001D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581025</xdr:colOff>
          <xdr:row>7</xdr:row>
          <xdr:rowOff>0</xdr:rowOff>
        </xdr:from>
        <xdr:to>
          <xdr:col>5</xdr:col>
          <xdr:colOff>762000</xdr:colOff>
          <xdr:row>8</xdr:row>
          <xdr:rowOff>0</xdr:rowOff>
        </xdr:to>
        <xdr:sp macro="" textlink="">
          <xdr:nvSpPr>
            <xdr:cNvPr id="7199" name="Check Box 31" hidden="1">
              <a:extLst>
                <a:ext uri="{63B3BB69-23CF-44E3-9099-C40C66FF867C}">
                  <a14:compatExt spid="_x0000_s7199"/>
                </a:ext>
                <a:ext uri="{FF2B5EF4-FFF2-40B4-BE49-F238E27FC236}">
                  <a16:creationId xmlns:a16="http://schemas.microsoft.com/office/drawing/2014/main" id="{00000000-0008-0000-0000-00001F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581025</xdr:colOff>
          <xdr:row>2</xdr:row>
          <xdr:rowOff>133350</xdr:rowOff>
        </xdr:from>
        <xdr:to>
          <xdr:col>5</xdr:col>
          <xdr:colOff>771525</xdr:colOff>
          <xdr:row>4</xdr:row>
          <xdr:rowOff>0</xdr:rowOff>
        </xdr:to>
        <xdr:sp macro="" textlink="">
          <xdr:nvSpPr>
            <xdr:cNvPr id="7217" name="Check Box 49" hidden="1">
              <a:extLst>
                <a:ext uri="{63B3BB69-23CF-44E3-9099-C40C66FF867C}">
                  <a14:compatExt spid="_x0000_s7217"/>
                </a:ext>
                <a:ext uri="{FF2B5EF4-FFF2-40B4-BE49-F238E27FC236}">
                  <a16:creationId xmlns:a16="http://schemas.microsoft.com/office/drawing/2014/main" id="{00000000-0008-0000-0000-00003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14</xdr:col>
      <xdr:colOff>108136</xdr:colOff>
      <xdr:row>164</xdr:row>
      <xdr:rowOff>149599</xdr:rowOff>
    </xdr:from>
    <xdr:to>
      <xdr:col>34</xdr:col>
      <xdr:colOff>500521</xdr:colOff>
      <xdr:row>177</xdr:row>
      <xdr:rowOff>140402</xdr:rowOff>
    </xdr:to>
    <xdr:pic>
      <xdr:nvPicPr>
        <xdr:cNvPr id="2" name="Grafik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2166786" y="25667074"/>
          <a:ext cx="13327335" cy="2343478"/>
        </a:xfrm>
        <a:prstGeom prst="rect">
          <a:avLst/>
        </a:prstGeom>
      </xdr:spPr>
    </xdr:pic>
    <xdr:clientData/>
  </xdr:twoCellAnchor>
  <xdr:twoCellAnchor>
    <xdr:from>
      <xdr:col>5</xdr:col>
      <xdr:colOff>9526</xdr:colOff>
      <xdr:row>36</xdr:row>
      <xdr:rowOff>19051</xdr:rowOff>
    </xdr:from>
    <xdr:to>
      <xdr:col>5</xdr:col>
      <xdr:colOff>104775</xdr:colOff>
      <xdr:row>39</xdr:row>
      <xdr:rowOff>133351</xdr:rowOff>
    </xdr:to>
    <xdr:sp macro="" textlink="">
      <xdr:nvSpPr>
        <xdr:cNvPr id="3" name="Geschweifte Klammer rechts 2">
          <a:extLst>
            <a:ext uri="{FF2B5EF4-FFF2-40B4-BE49-F238E27FC236}">
              <a16:creationId xmlns:a16="http://schemas.microsoft.com/office/drawing/2014/main" id="{00000000-0008-0000-0600-000003000000}"/>
            </a:ext>
          </a:extLst>
        </xdr:cNvPr>
        <xdr:cNvSpPr/>
      </xdr:nvSpPr>
      <xdr:spPr>
        <a:xfrm>
          <a:off x="5667376" y="6648451"/>
          <a:ext cx="95249" cy="571500"/>
        </a:xfrm>
        <a:prstGeom prst="rightBrac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de-CH" sz="1100"/>
        </a:p>
      </xdr:txBody>
    </xdr:sp>
    <xdr:clientData/>
  </xdr:twoCellAnchor>
  <xdr:twoCellAnchor>
    <xdr:from>
      <xdr:col>5</xdr:col>
      <xdr:colOff>438150</xdr:colOff>
      <xdr:row>26</xdr:row>
      <xdr:rowOff>38100</xdr:rowOff>
    </xdr:from>
    <xdr:to>
      <xdr:col>5</xdr:col>
      <xdr:colOff>552450</xdr:colOff>
      <xdr:row>39</xdr:row>
      <xdr:rowOff>133350</xdr:rowOff>
    </xdr:to>
    <xdr:sp macro="" textlink="">
      <xdr:nvSpPr>
        <xdr:cNvPr id="4" name="Geschweifte Klammer rechts 3">
          <a:extLst>
            <a:ext uri="{FF2B5EF4-FFF2-40B4-BE49-F238E27FC236}">
              <a16:creationId xmlns:a16="http://schemas.microsoft.com/office/drawing/2014/main" id="{00000000-0008-0000-0600-000004000000}"/>
            </a:ext>
          </a:extLst>
        </xdr:cNvPr>
        <xdr:cNvSpPr/>
      </xdr:nvSpPr>
      <xdr:spPr>
        <a:xfrm>
          <a:off x="6096000" y="5143500"/>
          <a:ext cx="114300" cy="2076450"/>
        </a:xfrm>
        <a:prstGeom prst="rightBrac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de-CH" sz="1100"/>
        </a:p>
      </xdr:txBody>
    </xdr:sp>
    <xdr:clientData/>
  </xdr:twoCellAnchor>
  <xdr:twoCellAnchor>
    <xdr:from>
      <xdr:col>5</xdr:col>
      <xdr:colOff>0</xdr:colOff>
      <xdr:row>15</xdr:row>
      <xdr:rowOff>76200</xdr:rowOff>
    </xdr:from>
    <xdr:to>
      <xdr:col>5</xdr:col>
      <xdr:colOff>962025</xdr:colOff>
      <xdr:row>15</xdr:row>
      <xdr:rowOff>76200</xdr:rowOff>
    </xdr:to>
    <xdr:cxnSp macro="">
      <xdr:nvCxnSpPr>
        <xdr:cNvPr id="5" name="Gerade Verbindung mit Pfeil 4">
          <a:extLst>
            <a:ext uri="{FF2B5EF4-FFF2-40B4-BE49-F238E27FC236}">
              <a16:creationId xmlns:a16="http://schemas.microsoft.com/office/drawing/2014/main" id="{00000000-0008-0000-0600-000005000000}"/>
            </a:ext>
          </a:extLst>
        </xdr:cNvPr>
        <xdr:cNvCxnSpPr/>
      </xdr:nvCxnSpPr>
      <xdr:spPr>
        <a:xfrm>
          <a:off x="5657850" y="3048000"/>
          <a:ext cx="962025" cy="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647701</xdr:colOff>
      <xdr:row>15</xdr:row>
      <xdr:rowOff>76201</xdr:rowOff>
    </xdr:from>
    <xdr:to>
      <xdr:col>5</xdr:col>
      <xdr:colOff>666750</xdr:colOff>
      <xdr:row>33</xdr:row>
      <xdr:rowOff>19050</xdr:rowOff>
    </xdr:to>
    <xdr:cxnSp macro="">
      <xdr:nvCxnSpPr>
        <xdr:cNvPr id="6" name="Gerade Verbindung mit Pfeil 5">
          <a:extLst>
            <a:ext uri="{FF2B5EF4-FFF2-40B4-BE49-F238E27FC236}">
              <a16:creationId xmlns:a16="http://schemas.microsoft.com/office/drawing/2014/main" id="{00000000-0008-0000-0600-000006000000}"/>
            </a:ext>
          </a:extLst>
        </xdr:cNvPr>
        <xdr:cNvCxnSpPr/>
      </xdr:nvCxnSpPr>
      <xdr:spPr>
        <a:xfrm flipH="1" flipV="1">
          <a:off x="6305551" y="3048001"/>
          <a:ext cx="19049" cy="3143249"/>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190500</xdr:colOff>
      <xdr:row>19</xdr:row>
      <xdr:rowOff>76200</xdr:rowOff>
    </xdr:from>
    <xdr:to>
      <xdr:col>5</xdr:col>
      <xdr:colOff>952500</xdr:colOff>
      <xdr:row>19</xdr:row>
      <xdr:rowOff>76200</xdr:rowOff>
    </xdr:to>
    <xdr:cxnSp macro="">
      <xdr:nvCxnSpPr>
        <xdr:cNvPr id="7" name="Gerade Verbindung mit Pfeil 6">
          <a:extLst>
            <a:ext uri="{FF2B5EF4-FFF2-40B4-BE49-F238E27FC236}">
              <a16:creationId xmlns:a16="http://schemas.microsoft.com/office/drawing/2014/main" id="{00000000-0008-0000-0600-000007000000}"/>
            </a:ext>
          </a:extLst>
        </xdr:cNvPr>
        <xdr:cNvCxnSpPr/>
      </xdr:nvCxnSpPr>
      <xdr:spPr>
        <a:xfrm>
          <a:off x="5657850" y="3771900"/>
          <a:ext cx="952500" cy="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228600</xdr:colOff>
      <xdr:row>19</xdr:row>
      <xdr:rowOff>76200</xdr:rowOff>
    </xdr:from>
    <xdr:to>
      <xdr:col>5</xdr:col>
      <xdr:colOff>238126</xdr:colOff>
      <xdr:row>38</xdr:row>
      <xdr:rowOff>9527</xdr:rowOff>
    </xdr:to>
    <xdr:cxnSp macro="">
      <xdr:nvCxnSpPr>
        <xdr:cNvPr id="8" name="Gerade Verbindung mit Pfeil 7">
          <a:extLst>
            <a:ext uri="{FF2B5EF4-FFF2-40B4-BE49-F238E27FC236}">
              <a16:creationId xmlns:a16="http://schemas.microsoft.com/office/drawing/2014/main" id="{00000000-0008-0000-0600-000008000000}"/>
            </a:ext>
          </a:extLst>
        </xdr:cNvPr>
        <xdr:cNvCxnSpPr/>
      </xdr:nvCxnSpPr>
      <xdr:spPr>
        <a:xfrm flipH="1" flipV="1">
          <a:off x="5886450" y="3771900"/>
          <a:ext cx="9526" cy="3171827"/>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1571624</xdr:colOff>
      <xdr:row>36</xdr:row>
      <xdr:rowOff>9525</xdr:rowOff>
    </xdr:from>
    <xdr:to>
      <xdr:col>6</xdr:col>
      <xdr:colOff>1657349</xdr:colOff>
      <xdr:row>54</xdr:row>
      <xdr:rowOff>19050</xdr:rowOff>
    </xdr:to>
    <xdr:sp macro="" textlink="">
      <xdr:nvSpPr>
        <xdr:cNvPr id="9" name="Geschweifte Klammer rechts 8">
          <a:extLst>
            <a:ext uri="{FF2B5EF4-FFF2-40B4-BE49-F238E27FC236}">
              <a16:creationId xmlns:a16="http://schemas.microsoft.com/office/drawing/2014/main" id="{00000000-0008-0000-0600-000009000000}"/>
            </a:ext>
          </a:extLst>
        </xdr:cNvPr>
        <xdr:cNvSpPr/>
      </xdr:nvSpPr>
      <xdr:spPr>
        <a:xfrm flipH="1">
          <a:off x="8286749" y="6638925"/>
          <a:ext cx="85725" cy="2247900"/>
        </a:xfrm>
        <a:prstGeom prst="rightBrac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de-CH" sz="1100"/>
        </a:p>
      </xdr:txBody>
    </xdr:sp>
    <xdr:clientData/>
  </xdr:twoCellAnchor>
  <xdr:twoCellAnchor>
    <xdr:from>
      <xdr:col>6</xdr:col>
      <xdr:colOff>1314450</xdr:colOff>
      <xdr:row>42</xdr:row>
      <xdr:rowOff>161925</xdr:rowOff>
    </xdr:from>
    <xdr:to>
      <xdr:col>6</xdr:col>
      <xdr:colOff>1524000</xdr:colOff>
      <xdr:row>42</xdr:row>
      <xdr:rowOff>161925</xdr:rowOff>
    </xdr:to>
    <xdr:cxnSp macro="">
      <xdr:nvCxnSpPr>
        <xdr:cNvPr id="10" name="Gerade Verbindung mit Pfeil 9">
          <a:extLst>
            <a:ext uri="{FF2B5EF4-FFF2-40B4-BE49-F238E27FC236}">
              <a16:creationId xmlns:a16="http://schemas.microsoft.com/office/drawing/2014/main" id="{00000000-0008-0000-0600-00000A000000}"/>
            </a:ext>
          </a:extLst>
        </xdr:cNvPr>
        <xdr:cNvCxnSpPr/>
      </xdr:nvCxnSpPr>
      <xdr:spPr>
        <a:xfrm flipH="1">
          <a:off x="8029575" y="7762875"/>
          <a:ext cx="209550" cy="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66675</xdr:colOff>
      <xdr:row>40</xdr:row>
      <xdr:rowOff>9525</xdr:rowOff>
    </xdr:from>
    <xdr:to>
      <xdr:col>5</xdr:col>
      <xdr:colOff>485775</xdr:colOff>
      <xdr:row>45</xdr:row>
      <xdr:rowOff>161925</xdr:rowOff>
    </xdr:to>
    <xdr:sp macro="" textlink="">
      <xdr:nvSpPr>
        <xdr:cNvPr id="11" name="Rechteck: abgerundete Ecken 10">
          <a:extLst>
            <a:ext uri="{FF2B5EF4-FFF2-40B4-BE49-F238E27FC236}">
              <a16:creationId xmlns:a16="http://schemas.microsoft.com/office/drawing/2014/main" id="{00000000-0008-0000-0600-00000B000000}"/>
            </a:ext>
          </a:extLst>
        </xdr:cNvPr>
        <xdr:cNvSpPr/>
      </xdr:nvSpPr>
      <xdr:spPr>
        <a:xfrm>
          <a:off x="5610225" y="7248525"/>
          <a:ext cx="533400" cy="1057275"/>
        </a:xfrm>
        <a:prstGeom prst="roundRect">
          <a:avLst/>
        </a:prstGeom>
        <a:noFill/>
        <a:ln w="19050">
          <a:solidFill>
            <a:schemeClr val="accent5">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bIns="36000" rtlCol="0" anchor="b"/>
        <a:lstStyle/>
        <a:p>
          <a:pPr algn="l"/>
          <a:r>
            <a:rPr lang="de-CH" sz="900">
              <a:solidFill>
                <a:schemeClr val="accent5">
                  <a:lumMod val="75000"/>
                </a:schemeClr>
              </a:solidFill>
              <a:latin typeface="Arial" panose="020B0604020202020204" pitchFamily="34" charset="0"/>
              <a:cs typeface="Arial" panose="020B0604020202020204" pitchFamily="34" charset="0"/>
            </a:rPr>
            <a:t>Ersatz-anteil</a:t>
          </a:r>
        </a:p>
      </xdr:txBody>
    </xdr:sp>
    <xdr:clientData/>
  </xdr:twoCellAnchor>
  <xdr:twoCellAnchor>
    <xdr:from>
      <xdr:col>6</xdr:col>
      <xdr:colOff>1114425</xdr:colOff>
      <xdr:row>7</xdr:row>
      <xdr:rowOff>133350</xdr:rowOff>
    </xdr:from>
    <xdr:to>
      <xdr:col>12</xdr:col>
      <xdr:colOff>66675</xdr:colOff>
      <xdr:row>24</xdr:row>
      <xdr:rowOff>171450</xdr:rowOff>
    </xdr:to>
    <xdr:sp macro="" textlink="">
      <xdr:nvSpPr>
        <xdr:cNvPr id="12" name="Textfeld 11">
          <a:extLst>
            <a:ext uri="{FF2B5EF4-FFF2-40B4-BE49-F238E27FC236}">
              <a16:creationId xmlns:a16="http://schemas.microsoft.com/office/drawing/2014/main" id="{00000000-0008-0000-0600-00000C000000}"/>
            </a:ext>
          </a:extLst>
        </xdr:cNvPr>
        <xdr:cNvSpPr txBox="1"/>
      </xdr:nvSpPr>
      <xdr:spPr>
        <a:xfrm>
          <a:off x="7829550" y="1657350"/>
          <a:ext cx="3933825" cy="325755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000" u="sng">
              <a:latin typeface="Arial" panose="020B0604020202020204" pitchFamily="34" charset="0"/>
              <a:cs typeface="Arial" panose="020B0604020202020204" pitchFamily="34" charset="0"/>
            </a:rPr>
            <a:t>Anleitung zur Datenübertragung</a:t>
          </a:r>
          <a:r>
            <a:rPr lang="de-CH" sz="1000" u="sng" baseline="0">
              <a:latin typeface="Arial" panose="020B0604020202020204" pitchFamily="34" charset="0"/>
              <a:cs typeface="Arial" panose="020B0604020202020204" pitchFamily="34" charset="0"/>
            </a:rPr>
            <a:t> in die Markterhebung:</a:t>
          </a:r>
        </a:p>
        <a:p>
          <a:endParaRPr lang="de-CH" sz="1000" baseline="0">
            <a:latin typeface="Arial" panose="020B0604020202020204" pitchFamily="34" charset="0"/>
            <a:cs typeface="Arial" panose="020B0604020202020204" pitchFamily="34" charset="0"/>
          </a:endParaRPr>
        </a:p>
        <a:p>
          <a:r>
            <a:rPr lang="de-CH" sz="1000" baseline="0">
              <a:latin typeface="Arial" panose="020B0604020202020204" pitchFamily="34" charset="0"/>
              <a:cs typeface="Arial" panose="020B0604020202020204" pitchFamily="34" charset="0"/>
            </a:rPr>
            <a:t>&gt; Blatt Export einblenden</a:t>
          </a:r>
        </a:p>
        <a:p>
          <a:endParaRPr lang="de-CH" sz="1000" baseline="0">
            <a:latin typeface="Arial" panose="020B0604020202020204" pitchFamily="34" charset="0"/>
            <a:cs typeface="Arial" panose="020B0604020202020204" pitchFamily="34" charset="0"/>
          </a:endParaRPr>
        </a:p>
        <a:p>
          <a:r>
            <a:rPr lang="de-CH" sz="1000" baseline="0">
              <a:latin typeface="Arial" panose="020B0604020202020204" pitchFamily="34" charset="0"/>
              <a:cs typeface="Arial" panose="020B0604020202020204" pitchFamily="34" charset="0"/>
            </a:rPr>
            <a:t>&gt; Firmendatei prüfen und hellgelbe Felder D22-D26 ausfüllen</a:t>
          </a:r>
        </a:p>
        <a:p>
          <a:endParaRPr lang="de-CH" sz="1000" baseline="0">
            <a:latin typeface="Arial" panose="020B0604020202020204" pitchFamily="34" charset="0"/>
            <a:cs typeface="Arial" panose="020B0604020202020204" pitchFamily="34" charset="0"/>
          </a:endParaRPr>
        </a:p>
        <a:p>
          <a:r>
            <a:rPr lang="de-CH" sz="1000" baseline="0">
              <a:latin typeface="Arial" panose="020B0604020202020204" pitchFamily="34" charset="0"/>
              <a:cs typeface="Arial" panose="020B0604020202020204" pitchFamily="34" charset="0"/>
            </a:rPr>
            <a:t>&gt; Mappe Markterhebung muss geöffnet sein</a:t>
          </a:r>
        </a:p>
        <a:p>
          <a:endParaRPr lang="de-CH" sz="1000" baseline="0">
            <a:latin typeface="Arial" panose="020B0604020202020204" pitchFamily="34" charset="0"/>
            <a:cs typeface="Arial" panose="020B0604020202020204" pitchFamily="34" charset="0"/>
          </a:endParaRPr>
        </a:p>
        <a:p>
          <a:r>
            <a:rPr lang="de-CH" sz="1000" baseline="0">
              <a:latin typeface="Arial" panose="020B0604020202020204" pitchFamily="34" charset="0"/>
              <a:cs typeface="Arial" panose="020B0604020202020204" pitchFamily="34" charset="0"/>
            </a:rPr>
            <a:t>&gt; wenn die Firmendatei aktiv ist:</a:t>
          </a:r>
        </a:p>
        <a:p>
          <a:r>
            <a:rPr lang="de-CH" sz="1000" baseline="0">
              <a:latin typeface="Arial" panose="020B0604020202020204" pitchFamily="34" charset="0"/>
              <a:cs typeface="Arial" panose="020B0604020202020204" pitchFamily="34" charset="0"/>
            </a:rPr>
            <a:t>   =&gt; "Entwicklertools"</a:t>
          </a:r>
        </a:p>
        <a:p>
          <a:r>
            <a:rPr lang="de-CH" sz="1000" baseline="0">
              <a:latin typeface="Arial" panose="020B0604020202020204" pitchFamily="34" charset="0"/>
              <a:cs typeface="Arial" panose="020B0604020202020204" pitchFamily="34" charset="0"/>
            </a:rPr>
            <a:t>   =&gt; "Makros"</a:t>
          </a:r>
        </a:p>
        <a:p>
          <a:r>
            <a:rPr lang="de-CH" sz="1000" baseline="0">
              <a:latin typeface="Arial" panose="020B0604020202020204" pitchFamily="34" charset="0"/>
              <a:cs typeface="Arial" panose="020B0604020202020204" pitchFamily="34" charset="0"/>
            </a:rPr>
            <a:t>   =&gt; Makro "Swissolar_Daten_Therm..." ausführen</a:t>
          </a:r>
        </a:p>
        <a:p>
          <a:endParaRPr lang="de-CH" sz="1000" baseline="0">
            <a:latin typeface="Arial" panose="020B0604020202020204" pitchFamily="34" charset="0"/>
            <a:cs typeface="Arial" panose="020B0604020202020204" pitchFamily="34" charset="0"/>
          </a:endParaRPr>
        </a:p>
        <a:p>
          <a:r>
            <a:rPr lang="de-CH" sz="1000" baseline="0">
              <a:latin typeface="Arial" panose="020B0604020202020204" pitchFamily="34" charset="0"/>
              <a:cs typeface="Arial" panose="020B0604020202020204" pitchFamily="34" charset="0"/>
            </a:rPr>
            <a:t>&gt; allfällige Hinweise beachten</a:t>
          </a:r>
        </a:p>
        <a:p>
          <a:endParaRPr lang="de-CH" sz="1000" baseline="0">
            <a:latin typeface="Arial" panose="020B0604020202020204" pitchFamily="34" charset="0"/>
            <a:cs typeface="Arial" panose="020B0604020202020204" pitchFamily="34" charset="0"/>
          </a:endParaRPr>
        </a:p>
        <a:p>
          <a:r>
            <a:rPr lang="de-CH" sz="1000" baseline="0">
              <a:latin typeface="Arial" panose="020B0604020202020204" pitchFamily="34" charset="0"/>
              <a:cs typeface="Arial" panose="020B0604020202020204" pitchFamily="34" charset="0"/>
            </a:rPr>
            <a:t>Die übertragenen Daten sind in der Mappe Markterhebung in den Blättern Imp1 (Export1) und Imp2 (Export2) zu finden.</a:t>
          </a:r>
        </a:p>
        <a:p>
          <a:endParaRPr lang="de-CH" sz="1000" baseline="0">
            <a:latin typeface="Arial" panose="020B0604020202020204" pitchFamily="34" charset="0"/>
            <a:cs typeface="Arial" panose="020B0604020202020204" pitchFamily="34" charset="0"/>
          </a:endParaRPr>
        </a:p>
        <a:p>
          <a:endParaRPr lang="de-CH" sz="1000" baseline="0">
            <a:latin typeface="Arial" panose="020B0604020202020204" pitchFamily="34" charset="0"/>
            <a:cs typeface="Arial" panose="020B0604020202020204" pitchFamily="34" charset="0"/>
          </a:endParaRPr>
        </a:p>
        <a:p>
          <a:endParaRPr lang="de-CH" sz="1000" baseline="0">
            <a:latin typeface="Arial" panose="020B0604020202020204" pitchFamily="34" charset="0"/>
            <a:cs typeface="Arial" panose="020B0604020202020204" pitchFamily="34" charset="0"/>
          </a:endParaRPr>
        </a:p>
        <a:p>
          <a:r>
            <a:rPr lang="de-CH" sz="1000" baseline="0">
              <a:latin typeface="Arial" panose="020B0604020202020204" pitchFamily="34" charset="0"/>
              <a:cs typeface="Arial" panose="020B0604020202020204" pitchFamily="34" charset="0"/>
            </a:rPr>
            <a:t>UK, 03.01.2021</a:t>
          </a: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68</xdr:row>
          <xdr:rowOff>33617</xdr:rowOff>
        </xdr:from>
        <xdr:to>
          <xdr:col>8</xdr:col>
          <xdr:colOff>257248</xdr:colOff>
          <xdr:row>76</xdr:row>
          <xdr:rowOff>70645</xdr:rowOff>
        </xdr:to>
        <xdr:pic>
          <xdr:nvPicPr>
            <xdr:cNvPr id="13" name="Grafik 12">
              <a:extLst>
                <a:ext uri="{FF2B5EF4-FFF2-40B4-BE49-F238E27FC236}">
                  <a16:creationId xmlns:a16="http://schemas.microsoft.com/office/drawing/2014/main" id="{00000000-0008-0000-0600-00000D000000}"/>
                </a:ext>
              </a:extLst>
            </xdr:cNvPr>
            <xdr:cNvPicPr>
              <a:picLocks noChangeAspect="1" noChangeArrowheads="1"/>
              <a:extLst>
                <a:ext uri="{84589F7E-364E-4C9E-8A38-B11213B215E9}">
                  <a14:cameraTool cellRange="Input!$A$1:$R$2" spid="_x0000_s14789"/>
                </a:ext>
              </a:extLst>
            </xdr:cNvPicPr>
          </xdr:nvPicPr>
          <xdr:blipFill>
            <a:blip xmlns:r="http://schemas.openxmlformats.org/officeDocument/2006/relationships" r:embed="rId2"/>
            <a:srcRect/>
            <a:stretch>
              <a:fillRect/>
            </a:stretch>
          </xdr:blipFill>
          <xdr:spPr bwMode="auto">
            <a:xfrm>
              <a:off x="0" y="9569823"/>
              <a:ext cx="9367630" cy="1292087"/>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78</xdr:row>
          <xdr:rowOff>43143</xdr:rowOff>
        </xdr:from>
        <xdr:to>
          <xdr:col>8</xdr:col>
          <xdr:colOff>257248</xdr:colOff>
          <xdr:row>82</xdr:row>
          <xdr:rowOff>11961</xdr:rowOff>
        </xdr:to>
        <xdr:pic>
          <xdr:nvPicPr>
            <xdr:cNvPr id="14" name="Grafik 13">
              <a:extLst>
                <a:ext uri="{FF2B5EF4-FFF2-40B4-BE49-F238E27FC236}">
                  <a16:creationId xmlns:a16="http://schemas.microsoft.com/office/drawing/2014/main" id="{00000000-0008-0000-0600-00000E000000}"/>
                </a:ext>
              </a:extLst>
            </xdr:cNvPr>
            <xdr:cNvPicPr>
              <a:picLocks noChangeAspect="1" noChangeArrowheads="1"/>
              <a:extLst>
                <a:ext uri="{84589F7E-364E-4C9E-8A38-B11213B215E9}">
                  <a14:cameraTool cellRange="Input!$A$54:$R$57" spid="_x0000_s14790"/>
                </a:ext>
              </a:extLst>
            </xdr:cNvPicPr>
          </xdr:nvPicPr>
          <xdr:blipFill>
            <a:blip xmlns:r="http://schemas.openxmlformats.org/officeDocument/2006/relationships" r:embed="rId3"/>
            <a:srcRect/>
            <a:stretch>
              <a:fillRect/>
            </a:stretch>
          </xdr:blipFill>
          <xdr:spPr bwMode="auto">
            <a:xfrm>
              <a:off x="0" y="11148172"/>
              <a:ext cx="9367630" cy="596348"/>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86</xdr:row>
          <xdr:rowOff>52667</xdr:rowOff>
        </xdr:from>
        <xdr:to>
          <xdr:col>6</xdr:col>
          <xdr:colOff>129801</xdr:colOff>
          <xdr:row>115</xdr:row>
          <xdr:rowOff>12513</xdr:rowOff>
        </xdr:to>
        <xdr:pic>
          <xdr:nvPicPr>
            <xdr:cNvPr id="15" name="Grafik 14">
              <a:extLst>
                <a:ext uri="{FF2B5EF4-FFF2-40B4-BE49-F238E27FC236}">
                  <a16:creationId xmlns:a16="http://schemas.microsoft.com/office/drawing/2014/main" id="{00000000-0008-0000-0600-00000F000000}"/>
                </a:ext>
              </a:extLst>
            </xdr:cNvPr>
            <xdr:cNvPicPr>
              <a:picLocks noChangeAspect="1" noChangeArrowheads="1"/>
              <a:extLst>
                <a:ext uri="{84589F7E-364E-4C9E-8A38-B11213B215E9}">
                  <a14:cameraTool cellRange="Total!$A$1:$J$35" spid="_x0000_s14791"/>
                </a:ext>
              </a:extLst>
            </xdr:cNvPicPr>
          </xdr:nvPicPr>
          <xdr:blipFill>
            <a:blip xmlns:r="http://schemas.openxmlformats.org/officeDocument/2006/relationships" r:embed="rId4"/>
            <a:srcRect/>
            <a:stretch>
              <a:fillRect/>
            </a:stretch>
          </xdr:blipFill>
          <xdr:spPr bwMode="auto">
            <a:xfrm>
              <a:off x="0" y="12435167"/>
              <a:ext cx="6842125" cy="5159375"/>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72"/>
  <sheetViews>
    <sheetView showGridLines="0" tabSelected="1" zoomScale="120" zoomScaleNormal="120" zoomScalePageLayoutView="75" workbookViewId="0">
      <pane ySplit="9" topLeftCell="A10" activePane="bottomLeft" state="frozen"/>
      <selection activeCell="A3" sqref="A3"/>
      <selection pane="bottomLeft" activeCell="B4" sqref="B4:E4"/>
    </sheetView>
  </sheetViews>
  <sheetFormatPr baseColWidth="10" defaultColWidth="9.375" defaultRowHeight="11.25" outlineLevelRow="1"/>
  <cols>
    <col min="1" max="1" width="16.625" style="6" customWidth="1"/>
    <col min="2" max="5" width="8.125" style="6" customWidth="1"/>
    <col min="6" max="6" width="10.625" style="6" customWidth="1"/>
    <col min="7" max="7" width="5.625" style="6" customWidth="1"/>
    <col min="8" max="10" width="8.125" style="6" customWidth="1"/>
    <col min="11" max="11" width="1.875" style="6" customWidth="1"/>
    <col min="12" max="12" width="75.625" style="6" customWidth="1"/>
    <col min="13" max="13" width="13.5" style="6" customWidth="1"/>
    <col min="14" max="16384" width="9.375" style="6"/>
  </cols>
  <sheetData>
    <row r="1" spans="1:12" ht="12.75">
      <c r="A1" s="21" t="str">
        <f>IF(Sprache="deutsch",Sprachen!A2,IF(Sprache="Français",Sprachen!B2,Sprachen!C2))</f>
        <v>Statistik Sonnenenergie - Installation Solarthermie</v>
      </c>
      <c r="G1" s="18" t="s">
        <v>297</v>
      </c>
      <c r="H1" s="400" t="s">
        <v>298</v>
      </c>
      <c r="J1" s="21">
        <f>Ref_Jahr</f>
        <v>2025</v>
      </c>
      <c r="K1" s="21"/>
      <c r="L1" s="307" t="str">
        <f>IF(Sprache="deutsch",Sprachen!A103,IF(Sprache="Français",Sprachen!B103,Sprachen!C103))</f>
        <v>Falls Fehler hier angezeigt:</v>
      </c>
    </row>
    <row r="2" spans="1:12">
      <c r="J2" s="310" t="str" cm="1">
        <f t="array" ref="J2">IF(AND(Export!D20=0,Export!D21=0,SUM('Ref-Tab'!A47:A49)=3),IF(Sprache="Deutsch",Sprachen!$A$94,IF(Sprache="Français",Sprachen!$B$94,Sprachen!$C$94)),IF(AND('Ref-Tab'!B46=6,SUMPRODUCT(--ISTEXT(Input!AL3:AL50))=0),IF(Sprache="Deutsch",Sprachen!$A$94,IF(Sprache="Français",Sprachen!$B$94,Sprachen!$C$94)),IF(Sprache="Deutsch",Sprachen!$A$95,IF(Sprache="Français",Sprachen!$B$95,Sprachen!$C$95))))</f>
        <v>Status ok</v>
      </c>
      <c r="K2" s="308"/>
      <c r="L2" s="58" t="str">
        <f>IF(Sprache="deutsch",Sprachen!A110,IF(Sprache="Français",Sprachen!B110,Sprachen!C110))</f>
        <v>Datenkonsistenz Blatt 'Total'</v>
      </c>
    </row>
    <row r="3" spans="1:12">
      <c r="A3" s="7" t="str">
        <f>IF(Sprache="deutsch",Sprachen!A3,IF(Sprache="Français",Sprachen!B3,Sprachen!C3))</f>
        <v>Unternehmen</v>
      </c>
      <c r="L3" s="59"/>
    </row>
    <row r="4" spans="1:12" ht="11.25" customHeight="1">
      <c r="A4" s="6" t="str">
        <f>IF(Sprache="deutsch",Sprachen!A4,IF(Sprache="Français",Sprachen!B4,Sprachen!C4))</f>
        <v>Firma</v>
      </c>
      <c r="B4" s="409"/>
      <c r="C4" s="410"/>
      <c r="D4" s="410"/>
      <c r="E4" s="410"/>
      <c r="G4" s="6" t="str">
        <f>IF(Sprache="deutsch",Sprachen!A10,IF(Sprache="Français",Sprachen!B10,Sprachen!C10))</f>
        <v>Hersteller</v>
      </c>
      <c r="L4" s="59" t="str">
        <f>IF('Ref-Tab'!B47,"",IF(Sprache="Deutsch",Sprachen!$A$104,IF(Sprache="Français",Sprachen!$B$104,Sprachen!$C$104)))</f>
        <v/>
      </c>
    </row>
    <row r="5" spans="1:12" ht="11.25" customHeight="1">
      <c r="A5" s="6" t="str">
        <f>IF(Sprache="deutsch",Sprachen!A5,IF(Sprache="Français",Sprachen!B5,Sprachen!C5))</f>
        <v>Strasse</v>
      </c>
      <c r="B5" s="409"/>
      <c r="C5" s="410"/>
      <c r="D5" s="410"/>
      <c r="E5" s="410"/>
      <c r="G5" s="6" t="str">
        <f>IF(Sprache="deutsch",Sprachen!A11,IF(Sprache="Français",Sprachen!B11,Sprachen!C11))</f>
        <v>Importeur</v>
      </c>
      <c r="L5" s="59" t="str">
        <f>IF('Ref-Tab'!B48,"",IF(Sprache="Deutsch",Sprachen!$A$105,IF(Sprache="Français",Sprachen!$B$105,Sprachen!$C$105)))</f>
        <v/>
      </c>
    </row>
    <row r="6" spans="1:12" ht="11.25" customHeight="1">
      <c r="A6" s="6" t="str">
        <f>IF(Sprache="deutsch",Sprachen!A6,IF(Sprache="Français",Sprachen!B6,Sprachen!C6))</f>
        <v>PLZ/Ort</v>
      </c>
      <c r="B6" s="409"/>
      <c r="C6" s="410"/>
      <c r="D6" s="410"/>
      <c r="E6" s="410"/>
      <c r="G6" s="6" t="str">
        <f>IF(Sprache="deutsch",Sprachen!A12,IF(Sprache="Français",Sprachen!B12,Sprachen!C12))</f>
        <v>Handelsunternehmung</v>
      </c>
      <c r="L6" s="59" t="str">
        <f>IF('Ref-Tab'!B49,"",IF(Sprache="Deutsch",Sprachen!$A$106,IF(Sprache="Français",Sprachen!$B$106,Sprachen!$C$106)))</f>
        <v/>
      </c>
    </row>
    <row r="7" spans="1:12" ht="11.25" customHeight="1">
      <c r="A7" s="6" t="str">
        <f>IF(Sprache="deutsch",Sprachen!A7,IF(Sprache="Français",Sprachen!B7,Sprachen!C7))</f>
        <v>Kontaktperson</v>
      </c>
      <c r="B7" s="409"/>
      <c r="C7" s="410"/>
      <c r="D7" s="410"/>
      <c r="E7" s="410"/>
      <c r="G7" s="6" t="str">
        <f>IF(Sprache="deutsch",Sprachen!A13,IF(Sprache="Français",Sprachen!B13,Sprachen!C13))</f>
        <v>Installateur</v>
      </c>
      <c r="L7" s="58" t="str">
        <f>IF(Sprache="deutsch",Sprachen!A111,IF(Sprache="Français",Sprachen!B111,Sprachen!C111))</f>
        <v>Konsistenz zwischen Blatt Total und Input</v>
      </c>
    </row>
    <row r="8" spans="1:12" ht="11.25" customHeight="1">
      <c r="A8" s="6" t="str">
        <f>IF(Sprache="deutsch",Sprachen!A8,IF(Sprache="Français",Sprachen!B8,Sprachen!C8))</f>
        <v>Telefon</v>
      </c>
      <c r="B8" s="409"/>
      <c r="C8" s="410"/>
      <c r="D8" s="410"/>
      <c r="E8" s="410"/>
      <c r="G8" s="6" t="str">
        <f>IF(Sprache="deutsch",Sprachen!A14,IF(Sprache="Français",Sprachen!B14,Sprachen!C14))</f>
        <v>Andere</v>
      </c>
      <c r="L8" s="59" t="str">
        <f>IF(SUM(B21:D21)-SUM(H17:J17,H18:J18)=Input!J54,"",IF(Sprache="Deutsch",Sprachen!$A$96,IF(Sprache="Français",Sprachen!$B$96,Sprachen!$C$96))&amp;IF(Sprache="Deutsch",Sprachen!$A$112,IF(Sprache="Français",Sprachen!$B$112,Sprachen!$C$112))&amp;ROUND(SUM(B21:D21),0)-ROUND(Input!J54,0)&amp;IF(Sprache="Deutsch",Sprachen!$A$113,IF(Sprache="Français",Sprachen!$B$113,Sprachen!$C$113)))</f>
        <v/>
      </c>
    </row>
    <row r="9" spans="1:12" ht="11.25" customHeight="1">
      <c r="A9" s="6" t="str">
        <f>IF(Sprache="deutsch",Sprachen!A9,IF(Sprache="Français",Sprachen!B9,Sprachen!C9))</f>
        <v>E-Mail</v>
      </c>
      <c r="B9" s="409"/>
      <c r="C9" s="410"/>
      <c r="D9" s="410"/>
      <c r="E9" s="410"/>
      <c r="G9" s="10"/>
      <c r="H9" s="450"/>
      <c r="I9" s="450"/>
      <c r="J9" s="450"/>
      <c r="K9" s="451"/>
      <c r="L9" s="59" t="str">
        <f>IF('Ref-Tab'!B50,"",IF(Sprache="Deutsch",Sprachen!$A$107,IF(Sprache="Français",Sprachen!$B$107,Sprachen!$C$107)))</f>
        <v/>
      </c>
    </row>
    <row r="10" spans="1:12">
      <c r="L10" s="59" t="str">
        <f>IF('Ref-Tab'!B51,"",IF(Sprache="Deutsch",Sprachen!$A$108,IF(Sprache="Français",Sprachen!$B$108,Sprachen!$C$108)))</f>
        <v/>
      </c>
    </row>
    <row r="11" spans="1:12">
      <c r="A11" s="6" t="str">
        <f>IF(Sprache="deutsch",Sprachen!A23,IF(Sprache="Français",Sprachen!B23,Sprachen!C23))</f>
        <v xml:space="preserve">        Ich habe keine Anlagen produziert, gehandelt oder installiert</v>
      </c>
      <c r="L11" s="59" t="str">
        <f>IF('Ref-Tab'!B52,"",IF(Sprache="Deutsch",Sprachen!$A$109,IF(Sprache="Français",Sprachen!$B$109,Sprachen!$C$109)))</f>
        <v/>
      </c>
    </row>
    <row r="12" spans="1:12" ht="11.25" customHeight="1">
      <c r="L12" s="58" t="str">
        <f>IF(Sprache="deutsch",Sprachen!A114,IF(Sprache="Français",Sprachen!B114,Sprachen!C114))</f>
        <v>Datenkonsistenz Blatt 'Input'</v>
      </c>
    </row>
    <row r="13" spans="1:12">
      <c r="A13" s="7" t="str">
        <f>IF(Sprache="deutsch",Sprachen!A15,IF(Sprache="Français",Sprachen!B15,Sprachen!C15))</f>
        <v>Produktion &amp; Handel</v>
      </c>
      <c r="L13" s="59" t="str" cm="1">
        <f t="array" ref="L13">IF(SUMPRODUCT(--ISTEXT(Input!AM3:AM50))&gt;0=TRUE,IF(Sprache="Deutsch",Sprachen!$A$96,IF(Sprache="Français",Sprachen!$B$96,Sprachen!$C$96))&amp;": Mind. eine Detaileingabe in Tabellenblatt 'Input' ist falsch","")</f>
        <v/>
      </c>
    </row>
    <row r="14" spans="1:12" ht="5.25" customHeight="1"/>
    <row r="15" spans="1:12" ht="33" customHeight="1">
      <c r="A15" s="40" t="str">
        <f>IF(Sprache="deutsch",Sprachen!A16,IF(Sprache="Français",Sprachen!B16,Sprachen!C16))</f>
        <v>1. Herkunft der Kollektoren</v>
      </c>
      <c r="B15" s="39" t="str">
        <f>IF(Sprache="deutsch",Sprachen!A24,IF(Sprache="Français",Sprachen!B24,Sprachen!C24))</f>
        <v>Flach-Kollektor in m2</v>
      </c>
      <c r="C15" s="39" t="str">
        <f>IF(Sprache="deutsch",Sprachen!A25,IF(Sprache="Français",Sprachen!B25,Sprachen!C25))</f>
        <v>Röhren-Kollektor in m2</v>
      </c>
      <c r="D15" s="39" t="str">
        <f>IF(Sprache="deutsch",Sprachen!A26,IF(Sprache="Français",Sprachen!B26,Sprachen!C26))</f>
        <v>WISC-Kollektor in m2</v>
      </c>
      <c r="F15" s="41" t="str">
        <f>IF(Sprache="deutsch",Sprachen!A27,IF(Sprache="Français",Sprachen!B27,Sprachen!C27))</f>
        <v>2. Vertrieb der Kollektoren</v>
      </c>
      <c r="G15" s="38"/>
      <c r="H15" s="39" t="str">
        <f>IF(Sprache="deutsch",Sprachen!A24,IF(Sprache="Français",Sprachen!B24,Sprachen!C24))</f>
        <v>Flach-Kollektor in m2</v>
      </c>
      <c r="I15" s="39" t="str">
        <f>IF(Sprache="deutsch",Sprachen!A25,IF(Sprache="Français",Sprachen!B25,Sprachen!C25))</f>
        <v>Röhren-Kollektor in m2</v>
      </c>
      <c r="J15" s="39" t="str">
        <f>IF(Sprache="deutsch",Sprachen!A26,IF(Sprache="Français",Sprachen!B26,Sprachen!C26))</f>
        <v>WISC-Kollektor in m2</v>
      </c>
      <c r="K15" s="54"/>
    </row>
    <row r="16" spans="1:12" ht="11.25" customHeight="1">
      <c r="A16" s="14" t="str">
        <f>IF(Sprache="deutsch",Sprachen!A17,IF(Sprache="Français",Sprachen!B17,Sprachen!C17))</f>
        <v>Eigenproduktion</v>
      </c>
      <c r="B16" s="401"/>
      <c r="C16" s="401"/>
      <c r="D16" s="401"/>
      <c r="F16" s="12" t="str">
        <f>IF(Sprache="deutsch",Sprachen!A28,IF(Sprache="Français",Sprachen!B28,Sprachen!C28))</f>
        <v>an Bauherrschaft</v>
      </c>
      <c r="G16" s="16"/>
      <c r="H16" s="401"/>
      <c r="I16" s="401"/>
      <c r="J16" s="401"/>
    </row>
    <row r="17" spans="1:12" ht="11.25" customHeight="1">
      <c r="A17" s="14" t="str">
        <f>IF(Sprache="deutsch",Sprachen!A18,IF(Sprache="Français",Sprachen!B18,Sprachen!C18))</f>
        <v>Bezug Schweiz</v>
      </c>
      <c r="B17" s="402"/>
      <c r="C17" s="402"/>
      <c r="D17" s="402"/>
      <c r="F17" s="13" t="str">
        <f>IF(Sprache="deutsch",Sprachen!A29,IF(Sprache="Français",Sprachen!B29,Sprachen!C29))</f>
        <v>an Installateur</v>
      </c>
      <c r="G17" s="17"/>
      <c r="H17" s="402"/>
      <c r="I17" s="402"/>
      <c r="J17" s="402"/>
    </row>
    <row r="18" spans="1:12" ht="11.25" customHeight="1">
      <c r="A18" s="14" t="str">
        <f>IF(Sprache="deutsch",Sprachen!A19,IF(Sprache="Français",Sprachen!B19,Sprachen!C19))</f>
        <v>Import</v>
      </c>
      <c r="B18" s="402"/>
      <c r="C18" s="402"/>
      <c r="D18" s="402"/>
      <c r="F18" s="13" t="str">
        <f>IF(Sprache="deutsch",Sprachen!A30,IF(Sprache="Français",Sprachen!B30,Sprachen!C30))</f>
        <v>an Handel</v>
      </c>
      <c r="G18" s="17"/>
      <c r="H18" s="402"/>
      <c r="I18" s="402"/>
      <c r="J18" s="402"/>
    </row>
    <row r="19" spans="1:12" ht="11.25" customHeight="1">
      <c r="A19" s="15" t="str">
        <f>IF(Sprache="deutsch",Sprachen!A20,IF(Sprache="Français",Sprachen!B20,Sprachen!C20))</f>
        <v>Summe Herkunft</v>
      </c>
      <c r="B19" s="389">
        <f>SUM(B16:B18)</f>
        <v>0</v>
      </c>
      <c r="C19" s="389">
        <f>SUM(C16:C18)</f>
        <v>0</v>
      </c>
      <c r="D19" s="389">
        <f>SUM(D16:D18)</f>
        <v>0</v>
      </c>
      <c r="F19" s="29" t="str">
        <f>IF(Sprache="deutsch",Sprachen!A22,IF(Sprache="Français",Sprachen!B22,Sprachen!C22))</f>
        <v>Verkauf Schweiz</v>
      </c>
      <c r="G19" s="28"/>
      <c r="H19" s="389">
        <f>SUM(H16:H18)</f>
        <v>0</v>
      </c>
      <c r="I19" s="389">
        <f>SUM(I16:I18)</f>
        <v>0</v>
      </c>
      <c r="J19" s="389">
        <f>SUM(J16:J18)</f>
        <v>0</v>
      </c>
    </row>
    <row r="20" spans="1:12" ht="11.25" customHeight="1">
      <c r="A20" s="14" t="str">
        <f>IF(Sprache="deutsch",Sprachen!A21,IF(Sprache="Français",Sprachen!B21,Sprachen!C21))</f>
        <v>Export</v>
      </c>
      <c r="B20" s="403">
        <v>0</v>
      </c>
      <c r="C20" s="403"/>
      <c r="D20" s="403"/>
    </row>
    <row r="21" spans="1:12" ht="11.25" customHeight="1">
      <c r="A21" s="15" t="str">
        <f>IF(Sprache="deutsch",Sprachen!A22,IF(Sprache="Français",Sprachen!B22,Sprachen!C22))</f>
        <v>Verkauf Schweiz</v>
      </c>
      <c r="B21" s="389">
        <f>+B19-B20</f>
        <v>0</v>
      </c>
      <c r="C21" s="389">
        <f>+C19-C20</f>
        <v>0</v>
      </c>
      <c r="D21" s="389">
        <f>+D19-D20</f>
        <v>0</v>
      </c>
      <c r="F21" s="411" t="str">
        <f>IF(Sprache="deutsch",Sprachen!A31,IF(Sprache="Français",Sprachen!B31,Sprachen!C31))</f>
        <v>Erfassen Sie die detaillierten Angaben für den Bereich Installation im Tabellenblatt 'Input' -&gt;</v>
      </c>
      <c r="G21" s="412"/>
      <c r="H21" s="412"/>
      <c r="I21" s="412"/>
      <c r="J21" s="412"/>
      <c r="K21" s="37"/>
    </row>
    <row r="22" spans="1:12" ht="11.25" customHeight="1">
      <c r="A22" s="7"/>
      <c r="F22" s="412"/>
      <c r="G22" s="412"/>
      <c r="H22" s="412"/>
      <c r="I22" s="412"/>
      <c r="J22" s="412"/>
      <c r="K22" s="37"/>
    </row>
    <row r="23" spans="1:12" ht="11.25" customHeight="1">
      <c r="A23" s="7" t="str">
        <f>IF(Sprache="deutsch",Sprachen!A32,IF(Sprache="Français",Sprachen!B32,Sprachen!C32))</f>
        <v>Installation - Zusammenfassung und Auswertung der Angaben</v>
      </c>
      <c r="L23" s="19"/>
    </row>
    <row r="24" spans="1:12" ht="6.75" customHeight="1">
      <c r="L24" s="19"/>
    </row>
    <row r="25" spans="1:12" ht="11.25" customHeight="1">
      <c r="A25" s="7" t="str">
        <f>IF(Sprache="deutsch",Sprachen!A33,IF(Sprache="Français",Sprachen!B33,Sprachen!C33))</f>
        <v>... nach Ort der Anlage</v>
      </c>
    </row>
    <row r="26" spans="1:12" ht="11.25" customHeight="1">
      <c r="A26" s="50"/>
      <c r="B26" s="30" t="str">
        <f>IF(Sprache="deutsch",Sprachen!A34,IF(Sprache="Français",Sprachen!B34,Sprachen!C34))</f>
        <v>Anz. Anlagen</v>
      </c>
      <c r="C26" s="8"/>
      <c r="D26" s="8" t="str">
        <f>IF(Sprache="deutsch",Sprachen!A35,IF(Sprache="Français",Sprachen!B35,Sprachen!C35))</f>
        <v>Fläche in m2</v>
      </c>
      <c r="E26" s="8"/>
      <c r="F26" s="8" t="str">
        <f>IF(Sprache="deutsch",Sprachen!A36,IF(Sprache="Français",Sprachen!B36,Sprachen!C36))</f>
        <v>Leistung in KW</v>
      </c>
      <c r="G26" s="8"/>
      <c r="H26" s="8" t="str">
        <f>IF(Sprache="deutsch",Sprachen!A37,IF(Sprache="Français",Sprachen!B37,Sprachen!C37))</f>
        <v>Energie in kWh</v>
      </c>
      <c r="I26" s="8"/>
    </row>
    <row r="27" spans="1:12" ht="11.25" customHeight="1">
      <c r="A27" s="10" t="str">
        <f>IF(Sprache="deutsch",Sprachen!A38,IF(Sprache="Français",Sprachen!B38,Sprachen!C38))</f>
        <v xml:space="preserve">Einfamilienhäuser </v>
      </c>
      <c r="B27" s="424">
        <f>SUMIF(Input!C3:C53,A27,Input!K3:K53)</f>
        <v>0</v>
      </c>
      <c r="C27" s="425"/>
      <c r="D27" s="417">
        <f>SUMIF(Input!C3:C53,A27,Input!J3:J53)</f>
        <v>0</v>
      </c>
      <c r="E27" s="426"/>
      <c r="F27" s="428">
        <f>SUMIF(Input!C3:C53,A27,Input!U3:U53)</f>
        <v>0</v>
      </c>
      <c r="G27" s="429"/>
      <c r="H27" s="417">
        <f>SUMIF(Input!C3:C53,A27,Input!AC3:AC53)</f>
        <v>0</v>
      </c>
      <c r="I27" s="418"/>
    </row>
    <row r="28" spans="1:12" s="19" customFormat="1" ht="11.25" customHeight="1">
      <c r="A28" s="10" t="str">
        <f>IF(Sprache="deutsch",Sprachen!A39,IF(Sprache="Français",Sprachen!B39,Sprachen!C39))</f>
        <v xml:space="preserve">Mehrfamilienhäuser </v>
      </c>
      <c r="B28" s="415">
        <f>SUMIF(Input!C3:C53,A28,Input!K3:K53)</f>
        <v>0</v>
      </c>
      <c r="C28" s="416"/>
      <c r="D28" s="419">
        <f>SUMIF(Input!C3:C53,A28,Input!J3:J53)</f>
        <v>0</v>
      </c>
      <c r="E28" s="427"/>
      <c r="F28" s="419">
        <f>SUMIF(Input!C3:C53,A28,Input!U3:U53)</f>
        <v>0</v>
      </c>
      <c r="G28" s="427"/>
      <c r="H28" s="419">
        <f>SUMIF(Input!C3:C53,A28,Input!AC3:AC53)</f>
        <v>0</v>
      </c>
      <c r="I28" s="420"/>
      <c r="J28" s="6"/>
      <c r="K28" s="6"/>
    </row>
    <row r="29" spans="1:12" ht="11.25" customHeight="1">
      <c r="A29" s="10" t="str">
        <f>IF(Sprache="deutsch",Sprachen!A40,IF(Sprache="Français",Sprachen!B40,Sprachen!C40))</f>
        <v>Industrie, Gewerbe</v>
      </c>
      <c r="B29" s="415">
        <f>SUMIF(Input!C3:C53,A29,Input!K3:K53)</f>
        <v>0</v>
      </c>
      <c r="C29" s="416"/>
      <c r="D29" s="419">
        <f>SUMIF(Input!C3:C53,A29,Input!J3:J53)</f>
        <v>0</v>
      </c>
      <c r="E29" s="427"/>
      <c r="F29" s="419">
        <f>SUMIF(Input!C3:C53,A29,Input!U3:U53)</f>
        <v>0</v>
      </c>
      <c r="G29" s="427"/>
      <c r="H29" s="419">
        <f>SUMIF(Input!C3:C53,A29,Input!AC3:AC53)</f>
        <v>0</v>
      </c>
      <c r="I29" s="420"/>
    </row>
    <row r="30" spans="1:12" ht="11.25" customHeight="1">
      <c r="A30" s="10" t="str">
        <f>IF(Sprache="deutsch",Sprachen!A41,IF(Sprache="Français",Sprachen!B41,Sprachen!C41))</f>
        <v>Landwirtschaft</v>
      </c>
      <c r="B30" s="415">
        <f>SUMIF(Input!C3:C53,A30,Input!K3:K53)</f>
        <v>0</v>
      </c>
      <c r="C30" s="416"/>
      <c r="D30" s="419">
        <f>SUMIF(Input!C3:C53,A30,Input!J3:J53)</f>
        <v>0</v>
      </c>
      <c r="E30" s="427"/>
      <c r="F30" s="419">
        <f>SUMIF(Input!C3:C53,A30,Input!U3:U53)</f>
        <v>0</v>
      </c>
      <c r="G30" s="427"/>
      <c r="H30" s="419">
        <f>SUMIF(Input!C3:C53,A30,Input!AC3:AC53)</f>
        <v>0</v>
      </c>
      <c r="I30" s="420"/>
    </row>
    <row r="31" spans="1:12" ht="11.25" customHeight="1">
      <c r="A31" s="10" t="str">
        <f>IF(Sprache="deutsch",Sprachen!A42,IF(Sprache="Français",Sprachen!B42,Sprachen!C42))</f>
        <v>Dienstleistung</v>
      </c>
      <c r="B31" s="415">
        <f>SUMIF(Input!C3:C53,A31,Input!K3:K53)</f>
        <v>0</v>
      </c>
      <c r="C31" s="416"/>
      <c r="D31" s="419">
        <f>SUMIF(Input!C3:C53,A31,Input!J3:J53)</f>
        <v>0</v>
      </c>
      <c r="E31" s="427"/>
      <c r="F31" s="419">
        <f>SUMIF(Input!C3:C53,A31,Input!U3:U53)</f>
        <v>0</v>
      </c>
      <c r="G31" s="427"/>
      <c r="H31" s="419">
        <f>SUMIF(Input!C3:C53,A31,Input!AC3:AC53)</f>
        <v>0</v>
      </c>
      <c r="I31" s="420"/>
    </row>
    <row r="32" spans="1:12" ht="11.25" customHeight="1">
      <c r="A32" s="10" t="str">
        <f>IF(Sprache="deutsch",Sprachen!A43,IF(Sprache="Français",Sprachen!B43,Sprachen!C43))</f>
        <v>Öffentliche Dienste</v>
      </c>
      <c r="B32" s="415">
        <f>SUMIF(Input!C3:C53,A32,Input!K3:K53)</f>
        <v>0</v>
      </c>
      <c r="C32" s="416"/>
      <c r="D32" s="419">
        <f>SUMIF(Input!C3:C53,A32,Input!J3:J53)</f>
        <v>0</v>
      </c>
      <c r="E32" s="427"/>
      <c r="F32" s="419">
        <f>SUMIF(Input!C3:C53,A32,Input!U3:U53)</f>
        <v>0</v>
      </c>
      <c r="G32" s="427"/>
      <c r="H32" s="419">
        <f>SUMIF(Input!C3:C53,A32,Input!AC3:AC53)</f>
        <v>0</v>
      </c>
      <c r="I32" s="420"/>
    </row>
    <row r="33" spans="1:9" ht="11.25" customHeight="1">
      <c r="A33" s="10" t="str">
        <f>IF(Sprache="deutsch",Sprachen!A44,IF(Sprache="Français",Sprachen!B44,Sprachen!C44))</f>
        <v>Verkehr</v>
      </c>
      <c r="B33" s="415">
        <f>SUMIF(Input!C3:C53,A33,Input!K3:K53)</f>
        <v>0</v>
      </c>
      <c r="C33" s="416"/>
      <c r="D33" s="419">
        <f>SUMIF(Input!C3:C53,A33,Input!J3:J53)</f>
        <v>0</v>
      </c>
      <c r="E33" s="427"/>
      <c r="F33" s="419">
        <f>SUMIF(Input!C3:C53,A33,Input!U3:U53)</f>
        <v>0</v>
      </c>
      <c r="G33" s="427"/>
      <c r="H33" s="419">
        <f>SUMIF(Input!C3:C53,A33,Input!AC3:AC53)</f>
        <v>0</v>
      </c>
      <c r="I33" s="420"/>
    </row>
    <row r="34" spans="1:9" ht="11.25" customHeight="1">
      <c r="A34" s="10" t="str">
        <f>IF(Sprache="deutsch",Sprachen!A45,IF(Sprache="Français",Sprachen!B45,Sprachen!C45))</f>
        <v>Übrige Standorte</v>
      </c>
      <c r="B34" s="415">
        <f>SUMIF(Input!C3:C53,A34,Input!K3:K53)</f>
        <v>0</v>
      </c>
      <c r="C34" s="416"/>
      <c r="D34" s="419">
        <f>SUMIF(Input!C3:C53,A34,Input!J3:J53)</f>
        <v>0</v>
      </c>
      <c r="E34" s="427"/>
      <c r="F34" s="419">
        <f>SUMIF(Input!C3:C53,A34,Input!U3:U53)</f>
        <v>0</v>
      </c>
      <c r="G34" s="427"/>
      <c r="H34" s="419">
        <f>SUMIF(Input!C3:C53,A34,Input!AC3:AC53)</f>
        <v>0</v>
      </c>
      <c r="I34" s="420"/>
    </row>
    <row r="35" spans="1:9" ht="11.25" customHeight="1">
      <c r="A35" s="11" t="str">
        <f>IF(Sprache="deutsch",Sprachen!A46,IF(Sprache="Français",Sprachen!B46,Sprachen!C46))</f>
        <v>Total</v>
      </c>
      <c r="B35" s="413">
        <f>SUM(B27:C34)</f>
        <v>0</v>
      </c>
      <c r="C35" s="414"/>
      <c r="D35" s="421">
        <f>SUM(D27:D34)</f>
        <v>0</v>
      </c>
      <c r="E35" s="423"/>
      <c r="F35" s="421">
        <f>SUM(F27:F34)</f>
        <v>0</v>
      </c>
      <c r="G35" s="422"/>
      <c r="H35" s="421">
        <f>SUM(H27:H34)</f>
        <v>0</v>
      </c>
      <c r="I35" s="423"/>
    </row>
    <row r="36" spans="1:9" ht="11.25" customHeight="1"/>
    <row r="37" spans="1:9" ht="11.25" customHeight="1">
      <c r="A37" s="7" t="str">
        <f>IF(Sprache="deutsch",Sprachen!A47,IF(Sprache="Français",Sprachen!B47,Sprachen!C47))</f>
        <v>... nach Art der Anlage</v>
      </c>
      <c r="B37" s="18"/>
      <c r="C37" s="18"/>
      <c r="D37" s="18"/>
      <c r="F37" s="18"/>
      <c r="G37" s="18"/>
      <c r="H37" s="18"/>
    </row>
    <row r="38" spans="1:9" ht="11.25" customHeight="1">
      <c r="A38" s="50"/>
      <c r="B38" s="30" t="str">
        <f>IF(Sprache="deutsch",Sprachen!A34,IF(Sprache="Français",Sprachen!B34,Sprachen!C34))</f>
        <v>Anz. Anlagen</v>
      </c>
      <c r="C38" s="8"/>
      <c r="D38" s="8" t="str">
        <f>IF(Sprache="deutsch",Sprachen!A35,IF(Sprache="Français",Sprachen!B35,Sprachen!C35))</f>
        <v>Fläche in m2</v>
      </c>
      <c r="E38" s="8"/>
      <c r="F38" s="8" t="str">
        <f>IF(Sprache="deutsch",Sprachen!A36,IF(Sprache="Français",Sprachen!B36,Sprachen!C36))</f>
        <v>Leistung in KW</v>
      </c>
      <c r="G38" s="8"/>
      <c r="H38" s="8" t="str">
        <f>IF(Sprache="deutsch",Sprachen!A37,IF(Sprache="Français",Sprachen!B37,Sprachen!C37))</f>
        <v>Energie in kWh</v>
      </c>
      <c r="I38" s="8"/>
    </row>
    <row r="39" spans="1:9" ht="11.25" customHeight="1">
      <c r="A39" s="51" t="str">
        <f>IF(Sprache="deutsch",Sprachen!A48,IF(Sprache="Français",Sprachen!B48,Sprachen!C48))</f>
        <v>Vorwärmung/Schwimmbad</v>
      </c>
      <c r="B39" s="424">
        <f>SUM(Input!E3:E53)</f>
        <v>0</v>
      </c>
      <c r="C39" s="426"/>
      <c r="D39" s="417">
        <f>SUM(Input!D3:D53)</f>
        <v>0</v>
      </c>
      <c r="E39" s="426"/>
      <c r="F39" s="428">
        <f>IF(SUM(Input!J3:J53)&lt;&gt;0,SUM(Input!U3:U53)/SUM(Input!J3:J53)*D39,0)</f>
        <v>0</v>
      </c>
      <c r="G39" s="429"/>
      <c r="H39" s="417">
        <f>SUM(Input!Z3:Z53)</f>
        <v>0</v>
      </c>
      <c r="I39" s="426"/>
    </row>
    <row r="40" spans="1:9" ht="11.25" customHeight="1">
      <c r="A40" s="31" t="str">
        <f>IF(Sprache="deutsch",Sprachen!A49,IF(Sprache="Français",Sprachen!B49,Sprachen!C49))</f>
        <v>Warmwasser</v>
      </c>
      <c r="B40" s="415">
        <f>SUM(Input!G3:G53)</f>
        <v>0</v>
      </c>
      <c r="C40" s="416"/>
      <c r="D40" s="419">
        <f>SUM(Input!F3:F53)</f>
        <v>0</v>
      </c>
      <c r="E40" s="427"/>
      <c r="F40" s="419">
        <f>IF(SUM(Input!J3:J53)&lt;&gt;0,SUM(Input!U3:U53)/SUM(Input!J3:J53)*D40,0)</f>
        <v>0</v>
      </c>
      <c r="G40" s="427"/>
      <c r="H40" s="419">
        <f>SUM(Input!AA3:AA53)</f>
        <v>0</v>
      </c>
      <c r="I40" s="420"/>
    </row>
    <row r="41" spans="1:9" ht="11.25" customHeight="1">
      <c r="A41" s="31" t="str">
        <f>IF(Sprache="deutsch",Sprachen!A50,IF(Sprache="Français",Sprachen!B50,Sprachen!C50))</f>
        <v>Heizungs-untertützung</v>
      </c>
      <c r="B41" s="415">
        <f>SUM(Input!I3:I53)</f>
        <v>0</v>
      </c>
      <c r="C41" s="416"/>
      <c r="D41" s="419">
        <f>SUM(Input!H3:H53)</f>
        <v>0</v>
      </c>
      <c r="E41" s="427"/>
      <c r="F41" s="419">
        <f>IF(SUM(Input!J3:J53)&lt;&gt;0,SUM(Input!U3:U53)/SUM(Input!J3:J53)*D41,0)</f>
        <v>0</v>
      </c>
      <c r="G41" s="427"/>
      <c r="H41" s="419">
        <f>SUM(Input!AB3:AB53)</f>
        <v>0</v>
      </c>
      <c r="I41" s="420"/>
    </row>
    <row r="42" spans="1:9" ht="11.25" customHeight="1">
      <c r="A42" s="11" t="str">
        <f>IF(Sprache="deutsch",Sprachen!A46,IF(Sprache="Français",Sprachen!B46,Sprachen!C46))</f>
        <v>Total</v>
      </c>
      <c r="B42" s="413">
        <f>SUM(B39:C41)</f>
        <v>0</v>
      </c>
      <c r="C42" s="414"/>
      <c r="D42" s="413">
        <f>SUM(D39:E41)</f>
        <v>0</v>
      </c>
      <c r="E42" s="414"/>
      <c r="F42" s="421">
        <f>SUM(F39:G41)</f>
        <v>0</v>
      </c>
      <c r="G42" s="422"/>
      <c r="H42" s="413">
        <f>SUM(H39:I41)</f>
        <v>0</v>
      </c>
      <c r="I42" s="414"/>
    </row>
    <row r="43" spans="1:9" ht="11.25" customHeight="1"/>
    <row r="44" spans="1:9" ht="11.25" customHeight="1">
      <c r="A44" s="7" t="str">
        <f>IF(Sprache="deutsch",Sprachen!A51,IF(Sprache="Français",Sprachen!B51,Sprachen!C51))</f>
        <v>… nach Kollektortyp</v>
      </c>
    </row>
    <row r="45" spans="1:9" ht="11.25" customHeight="1">
      <c r="A45" s="50"/>
      <c r="B45" s="30" t="str">
        <f>IF(Sprache="deutsch",Sprachen!A34,IF(Sprache="Français",Sprachen!B34,Sprachen!C34))</f>
        <v>Anz. Anlagen</v>
      </c>
      <c r="C45" s="8"/>
      <c r="D45" s="8" t="str">
        <f>IF(Sprache="deutsch",Sprachen!A35,IF(Sprache="Français",Sprachen!B35,Sprachen!C35))</f>
        <v>Fläche in m2</v>
      </c>
      <c r="E45" s="8"/>
      <c r="F45" s="8" t="str">
        <f>IF(Sprache="deutsch",Sprachen!A36,IF(Sprache="Français",Sprachen!B36,Sprachen!C36))</f>
        <v>Leistung in KW</v>
      </c>
      <c r="G45" s="8"/>
      <c r="H45" s="8" t="str">
        <f>IF(Sprache="deutsch",Sprachen!A37,IF(Sprache="Français",Sprachen!B37,Sprachen!C37))</f>
        <v>Energie in kWh</v>
      </c>
      <c r="I45" s="8"/>
    </row>
    <row r="46" spans="1:9" ht="11.25" customHeight="1">
      <c r="A46" s="51" t="str">
        <f>IF(Sprache="deutsch",Sprachen!A52,IF(Sprache="Français",Sprachen!B52,Sprachen!C52))</f>
        <v>Flachkollektor</v>
      </c>
      <c r="B46" s="424">
        <f>SUMIF(Input!V3:V53,IF(Sprache="deutsch",Sprachen!A52,IF(Sprache="Français",Sprachen!B52,Sprachen!C52)),Input!K3:K53)</f>
        <v>0</v>
      </c>
      <c r="C46" s="425"/>
      <c r="D46" s="417">
        <f>SUMIF(Input!V3:V53,IF(Sprache="deutsch",Sprachen!A52,IF(Sprache="Français",Sprachen!B52,Sprachen!C52)),Input!J3:J53)</f>
        <v>0</v>
      </c>
      <c r="E46" s="426"/>
      <c r="F46" s="428">
        <f>SUMIF(Input!V3:V53,IF(Sprache="deutsch",Sprachen!A52,IF(Sprache="Français",Sprachen!B52,Sprachen!C52)),Input!U3:U53)</f>
        <v>0</v>
      </c>
      <c r="G46" s="429"/>
      <c r="H46" s="417">
        <f>SUMIF(Input!V3:V53,IF(Sprache="deutsch",Sprachen!A52,IF(Sprache="Français",Sprachen!B52,Sprachen!C52)),Input!AC3:AC53)</f>
        <v>0</v>
      </c>
      <c r="I46" s="418"/>
    </row>
    <row r="47" spans="1:9" ht="11.25" customHeight="1">
      <c r="A47" s="31" t="str">
        <f>IF(Sprache="deutsch",Sprachen!A53,IF(Sprache="Français",Sprachen!B53,Sprachen!C53))</f>
        <v>Röhrenkollektor</v>
      </c>
      <c r="B47" s="415">
        <f>SUMIF(Input!V3:V53,IF(Sprache="deutsch",Sprachen!A53,IF(Sprache="Français",Sprachen!B53,Sprachen!C53)),Input!K3:K53)</f>
        <v>0</v>
      </c>
      <c r="C47" s="416"/>
      <c r="D47" s="419">
        <f>SUMIF(Input!V3:V53,IF(Sprache="deutsch",Sprachen!A53,IF(Sprache="Français",Sprachen!B53,Sprachen!C53)),Input!J3:J53)</f>
        <v>0</v>
      </c>
      <c r="E47" s="427"/>
      <c r="F47" s="419">
        <f>SUMIF(Input!V3:V53,IF(Sprache="deutsch",Sprachen!A53,IF(Sprache="Français",Sprachen!B53,Sprachen!C53)),Input!U3:U53)</f>
        <v>0</v>
      </c>
      <c r="G47" s="427"/>
      <c r="H47" s="419">
        <f>SUMIF(Input!V3:V53,IF(Sprache="deutsch",Sprachen!A53,IF(Sprache="Français",Sprachen!B53,Sprachen!C53)),Input!AC3:AC53)</f>
        <v>0</v>
      </c>
      <c r="I47" s="420"/>
    </row>
    <row r="48" spans="1:9" ht="11.25" customHeight="1">
      <c r="A48" s="31" t="str">
        <f>IF(Sprache="deutsch",Sprachen!A54,IF(Sprache="Français",Sprachen!B54,Sprachen!C54))</f>
        <v>WISC Kollektor</v>
      </c>
      <c r="B48" s="415">
        <f>SUMIF(Input!V3:V53,IF(Sprache="deutsch",Sprachen!A54,IF(Sprache="Français",Sprachen!B54,Sprachen!C54)),Input!K3:K53)</f>
        <v>0</v>
      </c>
      <c r="C48" s="416"/>
      <c r="D48" s="419">
        <f>SUMIF(Input!V3:V53,IF(Sprache="deutsch",Sprachen!A54,IF(Sprache="Français",Sprachen!B54,Sprachen!C54)),Input!J3:J53)</f>
        <v>0</v>
      </c>
      <c r="E48" s="427"/>
      <c r="F48" s="419">
        <f>SUMIF(Input!V3:V53,IF(Sprache="deutsch",Sprachen!A54,IF(Sprache="Français",Sprachen!B54,Sprachen!C54)),Input!U3:U53)</f>
        <v>0</v>
      </c>
      <c r="G48" s="427"/>
      <c r="H48" s="419">
        <f>SUMIF(Input!V3:V53,IF(Sprache="deutsch",Sprachen!A54,IF(Sprache="Français",Sprachen!B54,Sprachen!C54)),Input!AC3:AC53)</f>
        <v>0</v>
      </c>
      <c r="I48" s="420"/>
    </row>
    <row r="49" spans="1:11" ht="11.25" customHeight="1">
      <c r="A49" s="11" t="str">
        <f>IF(Sprache="deutsch",Sprachen!A46,IF(Sprache="Français",Sprachen!B46,Sprachen!C46))</f>
        <v>Total</v>
      </c>
      <c r="B49" s="413">
        <f>SUM(B46:C48)</f>
        <v>0</v>
      </c>
      <c r="C49" s="414"/>
      <c r="D49" s="413">
        <f>SUM(D46:E48)</f>
        <v>0</v>
      </c>
      <c r="E49" s="414"/>
      <c r="F49" s="421">
        <f>SUM(F46:G48)</f>
        <v>0</v>
      </c>
      <c r="G49" s="422"/>
      <c r="H49" s="413">
        <f>SUM(H46:I48)</f>
        <v>0</v>
      </c>
      <c r="I49" s="414"/>
    </row>
    <row r="50" spans="1:11" ht="11.25" customHeight="1">
      <c r="A50" s="7"/>
      <c r="B50" s="20"/>
      <c r="C50" s="20"/>
      <c r="D50" s="20"/>
      <c r="F50" s="20"/>
      <c r="G50" s="20"/>
      <c r="H50" s="20"/>
      <c r="I50" s="20"/>
    </row>
    <row r="51" spans="1:11" ht="11.25" customHeight="1">
      <c r="A51" s="7" t="str">
        <f>IF(Sprache="deutsch",Sprachen!A55,IF(Sprache="Français",Sprachen!B55,Sprachen!C55))</f>
        <v>… nach Grösse der Anlage</v>
      </c>
    </row>
    <row r="52" spans="1:11" ht="11.25" customHeight="1">
      <c r="A52" s="8"/>
      <c r="B52" s="30" t="str">
        <f>IF(Sprache="deutsch",Sprachen!A34,IF(Sprache="Français",Sprachen!B34,Sprachen!C34))</f>
        <v>Anz. Anlagen</v>
      </c>
      <c r="C52" s="22"/>
      <c r="D52" s="19"/>
      <c r="E52" s="19"/>
      <c r="F52" s="19"/>
      <c r="G52" s="19"/>
      <c r="H52" s="19"/>
      <c r="I52" s="19"/>
      <c r="J52" s="19"/>
      <c r="K52" s="19"/>
    </row>
    <row r="53" spans="1:11" ht="11.25" customHeight="1">
      <c r="A53" s="9" t="s">
        <v>314</v>
      </c>
      <c r="B53" s="415">
        <f>SUM(Input!L3:L53)</f>
        <v>0</v>
      </c>
      <c r="C53" s="416"/>
    </row>
    <row r="54" spans="1:11" ht="11.25" customHeight="1">
      <c r="A54" s="9" t="s">
        <v>315</v>
      </c>
      <c r="B54" s="415">
        <f>SUM(Input!M3:M53)</f>
        <v>0</v>
      </c>
      <c r="C54" s="416"/>
    </row>
    <row r="55" spans="1:11" ht="11.25" customHeight="1">
      <c r="A55" s="9" t="s">
        <v>316</v>
      </c>
      <c r="B55" s="415">
        <f>SUM(Input!N3:N53)</f>
        <v>0</v>
      </c>
      <c r="C55" s="416"/>
    </row>
    <row r="56" spans="1:11" ht="11.25" customHeight="1">
      <c r="A56" s="9" t="s">
        <v>317</v>
      </c>
      <c r="B56" s="415">
        <f>SUM(Input!O3:O53)</f>
        <v>0</v>
      </c>
      <c r="C56" s="416"/>
    </row>
    <row r="57" spans="1:11" ht="11.25" customHeight="1">
      <c r="A57" s="9" t="s">
        <v>318</v>
      </c>
      <c r="B57" s="415">
        <f>SUM(Input!P3:P53)</f>
        <v>0</v>
      </c>
      <c r="C57" s="416"/>
    </row>
    <row r="58" spans="1:11" ht="11.25" customHeight="1">
      <c r="A58" s="11" t="str">
        <f>IF(Sprache="deutsch",Sprachen!A46,IF(Sprache="Français",Sprachen!B46,Sprachen!C46))</f>
        <v>Total</v>
      </c>
      <c r="B58" s="413">
        <f>SUM(B53:C57)</f>
        <v>0</v>
      </c>
      <c r="C58" s="414"/>
    </row>
    <row r="59" spans="1:11" ht="11.25" customHeight="1">
      <c r="A59" s="7"/>
      <c r="B59" s="20"/>
      <c r="C59" s="20"/>
      <c r="D59" s="20"/>
      <c r="F59" s="20"/>
      <c r="G59" s="20"/>
      <c r="H59" s="20"/>
    </row>
    <row r="60" spans="1:11" ht="11.25" customHeight="1">
      <c r="A60" s="7" t="str">
        <f>IF(Sprache="deutsch",Sprachen!A56,IF(Sprache="Français",Sprachen!B56,Sprachen!C56))</f>
        <v>Grundsätze</v>
      </c>
    </row>
    <row r="61" spans="1:11" ht="32.25" customHeight="1">
      <c r="A61" s="26" t="str">
        <f>IF(Sprache="deutsch",Sprachen!A57,IF(Sprache="Français",Sprachen!B57,Sprachen!C57))</f>
        <v xml:space="preserve">Datenschutz
</v>
      </c>
      <c r="B61" s="430" t="str">
        <f>IF(Sprache="deutsch",Sprachen!A61,IF(Sprache="Français",Sprachen!B61,Sprachen!C61))</f>
        <v>Die Zahlen der einzelnen Firmen werden streng vertraulich behandelt. Sie sind lediglich den verantwortlichen Personen von Swissolar sowie dem Bundesamt für Energie, Sektion Analysen und Perspektiven, zugänglich.</v>
      </c>
      <c r="C61" s="431"/>
      <c r="D61" s="431"/>
      <c r="E61" s="431"/>
      <c r="F61" s="431"/>
      <c r="G61" s="431"/>
      <c r="H61" s="431"/>
      <c r="I61" s="431"/>
      <c r="J61" s="431"/>
      <c r="K61" s="309"/>
    </row>
    <row r="62" spans="1:11" ht="14.25">
      <c r="A62" s="26" t="str">
        <f>IF(Sprache="deutsch",Sprachen!A58,IF(Sprache="Français",Sprachen!B58,Sprachen!C58))</f>
        <v>Zeitpunkt</v>
      </c>
      <c r="B62" s="430" t="str">
        <f>IF(Sprache="deutsch",Sprachen!A62,IF(Sprache="Français",Sprachen!B62,Sprachen!C62))</f>
        <v>Massgebend für die Statistik ist der Zeitpunkt der Verkäufe und/oder Installationen im Jahre 2025.</v>
      </c>
      <c r="C62" s="431"/>
      <c r="D62" s="431"/>
      <c r="E62" s="431"/>
      <c r="F62" s="431"/>
      <c r="G62" s="431"/>
      <c r="H62" s="431"/>
      <c r="I62" s="431"/>
      <c r="J62" s="431"/>
      <c r="K62" s="309"/>
    </row>
    <row r="63" spans="1:11" ht="26.25" customHeight="1">
      <c r="A63" s="26" t="str">
        <f>IF(Sprache="deutsch",Sprachen!A59,IF(Sprache="Français",Sprachen!B59,Sprachen!C59))</f>
        <v>Erhebungsgrössen</v>
      </c>
      <c r="B63" s="430" t="str">
        <f>IF(Sprache="deutsch",Sprachen!A63,IF(Sprache="Français",Sprachen!B63,Sprachen!C63))</f>
        <v>Für die Erhebung der Komponenten der thermischen Nutzung der Sonnenenergie ist die Thermischen Kollektor Nennleistung TKN massgebend, die auf der Basis der Norm ISO 9806:2017 geprüft und ausgemessen wird</v>
      </c>
      <c r="C63" s="431"/>
      <c r="D63" s="431"/>
      <c r="E63" s="431"/>
      <c r="F63" s="431"/>
      <c r="G63" s="431"/>
      <c r="H63" s="431"/>
      <c r="I63" s="431"/>
      <c r="J63" s="431"/>
      <c r="K63" s="309"/>
    </row>
    <row r="64" spans="1:11" ht="11.25" customHeight="1">
      <c r="A64" s="35" t="str">
        <f>IF(Sprache="deutsch",Sprachen!A60,IF(Sprache="Français",Sprachen!B60,Sprachen!C60))</f>
        <v>Rücksendung</v>
      </c>
      <c r="B64" s="44" t="str">
        <f>IF(Sprache="deutsch",Sprachen!A64,IF(Sprache="Français",Sprachen!B64,Sprachen!C64))</f>
        <v>Freitag, 16. Januar 2026 an marktumfrage@swissolar.ch</v>
      </c>
      <c r="C64" s="37"/>
      <c r="D64" s="37"/>
      <c r="E64" s="37"/>
      <c r="F64" s="37"/>
      <c r="G64" s="37"/>
      <c r="H64" s="27"/>
      <c r="I64" s="27"/>
    </row>
    <row r="65" spans="1:9" ht="11.25" customHeight="1"/>
    <row r="66" spans="1:9" ht="11.25" hidden="1" customHeight="1" outlineLevel="1"/>
    <row r="67" spans="1:9" ht="11.25" hidden="1" customHeight="1" outlineLevel="1">
      <c r="A67" s="6" t="s">
        <v>62</v>
      </c>
    </row>
    <row r="68" spans="1:9" ht="11.25" hidden="1" customHeight="1" outlineLevel="1">
      <c r="A68" s="32" t="str">
        <f>IF(Sprache="deutsch",Sprachen!A66,IF(Sprache="Français",Sprachen!B66,Sprachen!C66))</f>
        <v>Bitte erfassen Sie die im Jahr 2025 in der Schweiz installierten thermische Solaranlagen:</v>
      </c>
      <c r="B68" s="33"/>
      <c r="C68" s="34">
        <f>MAX(B27:C34,B39:C41,B46:C48,B53:C57)*1.2</f>
        <v>0</v>
      </c>
      <c r="D68" s="34"/>
      <c r="E68" s="34">
        <f>MAX(D27:E34,D39:E41,D46:E48,D53:E57)*1.4</f>
        <v>0</v>
      </c>
      <c r="F68" s="34"/>
      <c r="G68" s="34">
        <f>MAX(F27:G34,F39:G41,F46:G48,F53:G57)*1.4</f>
        <v>0</v>
      </c>
      <c r="H68" s="34"/>
      <c r="I68" s="34">
        <f>MAX(H27:I34,H39:I41,H46:I48,H53:I57)*1.5</f>
        <v>0</v>
      </c>
    </row>
    <row r="69" spans="1:9" ht="11.25" customHeight="1" collapsed="1"/>
    <row r="70" spans="1:9" ht="11.25" customHeight="1"/>
    <row r="71" spans="1:9" ht="11.25" customHeight="1"/>
    <row r="72" spans="1:9" ht="11.25" customHeight="1"/>
  </sheetData>
  <sheetProtection algorithmName="SHA-512" hashValue="7Q6OOiDeB8qSCyEnr59L6YBpKI7hnj1L/LpRS5zpRsxLJGfNryy1Zxc5UHij9HZOt07Jj3I41g6STG8hCii6bQ==" saltValue="uenbvXM3zfkjrlVTyJ9Eow==" spinCount="100000" sheet="1" selectLockedCells="1"/>
  <protectedRanges>
    <protectedRange sqref="H16:J18" name="Bereich4"/>
    <protectedRange sqref="B20:D20" name="Bereich3"/>
    <protectedRange sqref="B16:D18" name="Bereich2"/>
    <protectedRange sqref="B4:E9" name="Bereich1"/>
  </protectedRanges>
  <mergeCells count="84">
    <mergeCell ref="B61:J61"/>
    <mergeCell ref="B62:J62"/>
    <mergeCell ref="B63:J63"/>
    <mergeCell ref="H32:I32"/>
    <mergeCell ref="H33:I33"/>
    <mergeCell ref="H34:I34"/>
    <mergeCell ref="H35:I35"/>
    <mergeCell ref="B40:C40"/>
    <mergeCell ref="D40:E40"/>
    <mergeCell ref="F40:G40"/>
    <mergeCell ref="H40:I40"/>
    <mergeCell ref="B41:C41"/>
    <mergeCell ref="D41:E41"/>
    <mergeCell ref="F41:G41"/>
    <mergeCell ref="H41:I41"/>
    <mergeCell ref="F39:G39"/>
    <mergeCell ref="F27:G27"/>
    <mergeCell ref="F28:G28"/>
    <mergeCell ref="F29:G29"/>
    <mergeCell ref="H27:I27"/>
    <mergeCell ref="H28:I28"/>
    <mergeCell ref="H29:I29"/>
    <mergeCell ref="D27:E27"/>
    <mergeCell ref="D28:E28"/>
    <mergeCell ref="D29:E29"/>
    <mergeCell ref="B39:C39"/>
    <mergeCell ref="D39:E39"/>
    <mergeCell ref="B27:C27"/>
    <mergeCell ref="B28:C28"/>
    <mergeCell ref="B29:C29"/>
    <mergeCell ref="B30:C30"/>
    <mergeCell ref="B31:C31"/>
    <mergeCell ref="B32:C32"/>
    <mergeCell ref="B33:C33"/>
    <mergeCell ref="B34:C34"/>
    <mergeCell ref="B35:C35"/>
    <mergeCell ref="D33:E33"/>
    <mergeCell ref="D34:E34"/>
    <mergeCell ref="D30:E30"/>
    <mergeCell ref="D31:E31"/>
    <mergeCell ref="D32:E32"/>
    <mergeCell ref="F33:G33"/>
    <mergeCell ref="F34:G34"/>
    <mergeCell ref="F30:G30"/>
    <mergeCell ref="F31:G31"/>
    <mergeCell ref="F32:G32"/>
    <mergeCell ref="H31:I31"/>
    <mergeCell ref="H49:I49"/>
    <mergeCell ref="B46:C46"/>
    <mergeCell ref="B47:C47"/>
    <mergeCell ref="B48:C48"/>
    <mergeCell ref="D46:E46"/>
    <mergeCell ref="D47:E47"/>
    <mergeCell ref="D48:E48"/>
    <mergeCell ref="F46:G46"/>
    <mergeCell ref="B49:C49"/>
    <mergeCell ref="D49:E49"/>
    <mergeCell ref="F49:G49"/>
    <mergeCell ref="F48:G48"/>
    <mergeCell ref="F47:G47"/>
    <mergeCell ref="H39:I39"/>
    <mergeCell ref="F35:G35"/>
    <mergeCell ref="F21:J22"/>
    <mergeCell ref="B58:C58"/>
    <mergeCell ref="B42:C42"/>
    <mergeCell ref="D42:E42"/>
    <mergeCell ref="B53:C53"/>
    <mergeCell ref="B55:C55"/>
    <mergeCell ref="B57:C57"/>
    <mergeCell ref="B56:C56"/>
    <mergeCell ref="H42:I42"/>
    <mergeCell ref="H46:I46"/>
    <mergeCell ref="H47:I47"/>
    <mergeCell ref="H48:I48"/>
    <mergeCell ref="B54:C54"/>
    <mergeCell ref="F42:G42"/>
    <mergeCell ref="D35:E35"/>
    <mergeCell ref="H30:I30"/>
    <mergeCell ref="B9:E9"/>
    <mergeCell ref="B4:E4"/>
    <mergeCell ref="B5:E5"/>
    <mergeCell ref="B6:E6"/>
    <mergeCell ref="B7:E7"/>
    <mergeCell ref="B8:E8"/>
  </mergeCells>
  <conditionalFormatting sqref="B27:C34">
    <cfRule type="dataBar" priority="44">
      <dataBar>
        <cfvo type="num" val="0"/>
        <cfvo type="num" val="$C$68"/>
        <color theme="1"/>
      </dataBar>
      <extLst>
        <ext xmlns:x14="http://schemas.microsoft.com/office/spreadsheetml/2009/9/main" uri="{B025F937-C7B1-47D3-B67F-A62EFF666E3E}">
          <x14:id>{E70E4E68-12A7-461C-98CB-ECDC0CCAEBE9}</x14:id>
        </ext>
      </extLst>
    </cfRule>
  </conditionalFormatting>
  <conditionalFormatting sqref="B39:C41">
    <cfRule type="dataBar" priority="15">
      <dataBar>
        <cfvo type="num" val="0"/>
        <cfvo type="num" val="$C$68"/>
        <color theme="1"/>
      </dataBar>
      <extLst>
        <ext xmlns:x14="http://schemas.microsoft.com/office/spreadsheetml/2009/9/main" uri="{B025F937-C7B1-47D3-B67F-A62EFF666E3E}">
          <x14:id>{0B89ED15-2E86-43DF-B919-58F33877D5F8}</x14:id>
        </ext>
      </extLst>
    </cfRule>
  </conditionalFormatting>
  <conditionalFormatting sqref="B46:C48">
    <cfRule type="dataBar" priority="13">
      <dataBar>
        <cfvo type="num" val="0"/>
        <cfvo type="num" val="$C$68"/>
        <color theme="1"/>
      </dataBar>
      <extLst>
        <ext xmlns:x14="http://schemas.microsoft.com/office/spreadsheetml/2009/9/main" uri="{B025F937-C7B1-47D3-B67F-A62EFF666E3E}">
          <x14:id>{1CCFB603-CCAA-4636-956A-96E672824A4E}</x14:id>
        </ext>
      </extLst>
    </cfRule>
  </conditionalFormatting>
  <conditionalFormatting sqref="B53:C57">
    <cfRule type="dataBar" priority="12">
      <dataBar>
        <cfvo type="num" val="0"/>
        <cfvo type="num" val="$C$68"/>
        <color theme="1"/>
      </dataBar>
      <extLst>
        <ext xmlns:x14="http://schemas.microsoft.com/office/spreadsheetml/2009/9/main" uri="{B025F937-C7B1-47D3-B67F-A62EFF666E3E}">
          <x14:id>{DDB9C724-B10B-4199-86D6-206703EFA538}</x14:id>
        </ext>
      </extLst>
    </cfRule>
  </conditionalFormatting>
  <conditionalFormatting sqref="D27:E34">
    <cfRule type="dataBar" priority="45">
      <dataBar>
        <cfvo type="num" val="0"/>
        <cfvo type="num" val="$E$68"/>
        <color theme="1"/>
      </dataBar>
      <extLst>
        <ext xmlns:x14="http://schemas.microsoft.com/office/spreadsheetml/2009/9/main" uri="{B025F937-C7B1-47D3-B67F-A62EFF666E3E}">
          <x14:id>{BF94DE93-1851-46BE-B21E-A8CCC9BB7B47}</x14:id>
        </ext>
      </extLst>
    </cfRule>
  </conditionalFormatting>
  <conditionalFormatting sqref="D39:E41">
    <cfRule type="dataBar" priority="14">
      <dataBar>
        <cfvo type="num" val="0"/>
        <cfvo type="num" val="$E$68"/>
        <color theme="1"/>
      </dataBar>
      <extLst>
        <ext xmlns:x14="http://schemas.microsoft.com/office/spreadsheetml/2009/9/main" uri="{B025F937-C7B1-47D3-B67F-A62EFF666E3E}">
          <x14:id>{B24DDFD5-8596-4198-85A3-730CB4BFFA66}</x14:id>
        </ext>
      </extLst>
    </cfRule>
  </conditionalFormatting>
  <conditionalFormatting sqref="D46:E48">
    <cfRule type="dataBar" priority="11">
      <dataBar>
        <cfvo type="num" val="0"/>
        <cfvo type="num" val="$E$68"/>
        <color theme="1"/>
      </dataBar>
      <extLst>
        <ext xmlns:x14="http://schemas.microsoft.com/office/spreadsheetml/2009/9/main" uri="{B025F937-C7B1-47D3-B67F-A62EFF666E3E}">
          <x14:id>{8DFA65E2-60BE-45BF-8C78-44D2EDB97D00}</x14:id>
        </ext>
      </extLst>
    </cfRule>
  </conditionalFormatting>
  <conditionalFormatting sqref="F27:G34 F39:G41 F46:G48">
    <cfRule type="dataBar" priority="53">
      <dataBar>
        <cfvo type="num" val="0"/>
        <cfvo type="num" val="$G$68"/>
        <color theme="1"/>
      </dataBar>
      <extLst>
        <ext xmlns:x14="http://schemas.microsoft.com/office/spreadsheetml/2009/9/main" uri="{B025F937-C7B1-47D3-B67F-A62EFF666E3E}">
          <x14:id>{2F3ECA6D-9E62-4FC8-A139-345DC6FE4523}</x14:id>
        </ext>
      </extLst>
    </cfRule>
  </conditionalFormatting>
  <conditionalFormatting sqref="H27:I34">
    <cfRule type="dataBar" priority="16">
      <dataBar>
        <cfvo type="num" val="0"/>
        <cfvo type="num" val="$I$68"/>
        <color theme="1"/>
      </dataBar>
      <extLst>
        <ext xmlns:x14="http://schemas.microsoft.com/office/spreadsheetml/2009/9/main" uri="{B025F937-C7B1-47D3-B67F-A62EFF666E3E}">
          <x14:id>{541931CF-B8EC-49CD-8DF7-83A91A533450}</x14:id>
        </ext>
      </extLst>
    </cfRule>
  </conditionalFormatting>
  <conditionalFormatting sqref="H39:I41">
    <cfRule type="dataBar" priority="8">
      <dataBar>
        <cfvo type="num" val="0"/>
        <cfvo type="num" val="$I$68"/>
        <color theme="1"/>
      </dataBar>
      <extLst>
        <ext xmlns:x14="http://schemas.microsoft.com/office/spreadsheetml/2009/9/main" uri="{B025F937-C7B1-47D3-B67F-A62EFF666E3E}">
          <x14:id>{44640359-1639-4767-AE50-B5CAD212C211}</x14:id>
        </ext>
      </extLst>
    </cfRule>
  </conditionalFormatting>
  <conditionalFormatting sqref="H46:I48">
    <cfRule type="dataBar" priority="6">
      <dataBar>
        <cfvo type="num" val="0"/>
        <cfvo type="num" val="$I$68"/>
        <color theme="1"/>
      </dataBar>
      <extLst>
        <ext xmlns:x14="http://schemas.microsoft.com/office/spreadsheetml/2009/9/main" uri="{B025F937-C7B1-47D3-B67F-A62EFF666E3E}">
          <x14:id>{81398F03-D31C-4F0C-B0F0-95F02E5BE4D5}</x14:id>
        </ext>
      </extLst>
    </cfRule>
  </conditionalFormatting>
  <conditionalFormatting sqref="J2">
    <cfRule type="expression" dxfId="19" priority="2">
      <formula>J2="Stato: Errore!"</formula>
    </cfRule>
    <cfRule type="expression" dxfId="18" priority="3">
      <formula>J2="Status: Erreur!"</formula>
    </cfRule>
    <cfRule type="expression" dxfId="17" priority="4">
      <formula>J2="Status: Fehler!"</formula>
    </cfRule>
  </conditionalFormatting>
  <dataValidations count="1">
    <dataValidation type="list" allowBlank="1" showInputMessage="1" showErrorMessage="1" sqref="H1" xr:uid="{00000000-0002-0000-0000-000000000000}">
      <formula1>"Deutsch, Français, Italiano"</formula1>
    </dataValidation>
  </dataValidations>
  <pageMargins left="0.31496062992125984" right="0.31496062992125984" top="0.78740157480314965" bottom="0.31496062992125984" header="0.23622047244094491" footer="0.19685039370078741"/>
  <pageSetup paperSize="9" orientation="portrait" r:id="rId1"/>
  <headerFooter>
    <oddHeader>&amp;L&amp;"Arial,Fett"&amp;8Bundesamt für Energie BFE&amp;"Arial,Standard"
Sektion Analysen und Perspektiven
&amp;R&amp;8urchgeführt/effectué/eseguito durch/par/da 
&amp;"Arial,Fett"SWISSOLAR</oddHeader>
    <oddFooter>&amp;R&amp;6&amp;D &amp;T</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0</xdr:col>
                    <xdr:colOff>0</xdr:colOff>
                    <xdr:row>9</xdr:row>
                    <xdr:rowOff>142875</xdr:rowOff>
                  </from>
                  <to>
                    <xdr:col>0</xdr:col>
                    <xdr:colOff>180975</xdr:colOff>
                    <xdr:row>11</xdr:row>
                    <xdr:rowOff>0</xdr:rowOff>
                  </to>
                </anchor>
              </controlPr>
            </control>
          </mc:Choice>
        </mc:AlternateContent>
        <mc:AlternateContent xmlns:mc="http://schemas.openxmlformats.org/markup-compatibility/2006">
          <mc:Choice Requires="x14">
            <control shapeId="7195" r:id="rId5" name="Check Box 27">
              <controlPr defaultSize="0" autoFill="0" autoLine="0" autoPict="0">
                <anchor moveWithCells="1">
                  <from>
                    <xdr:col>5</xdr:col>
                    <xdr:colOff>581025</xdr:colOff>
                    <xdr:row>3</xdr:row>
                    <xdr:rowOff>142875</xdr:rowOff>
                  </from>
                  <to>
                    <xdr:col>5</xdr:col>
                    <xdr:colOff>771525</xdr:colOff>
                    <xdr:row>5</xdr:row>
                    <xdr:rowOff>0</xdr:rowOff>
                  </to>
                </anchor>
              </controlPr>
            </control>
          </mc:Choice>
        </mc:AlternateContent>
        <mc:AlternateContent xmlns:mc="http://schemas.openxmlformats.org/markup-compatibility/2006">
          <mc:Choice Requires="x14">
            <control shapeId="7196" r:id="rId6" name="Check Box 28">
              <controlPr defaultSize="0" autoFill="0" autoLine="0" autoPict="0">
                <anchor moveWithCells="1">
                  <from>
                    <xdr:col>5</xdr:col>
                    <xdr:colOff>581025</xdr:colOff>
                    <xdr:row>4</xdr:row>
                    <xdr:rowOff>142875</xdr:rowOff>
                  </from>
                  <to>
                    <xdr:col>5</xdr:col>
                    <xdr:colOff>771525</xdr:colOff>
                    <xdr:row>6</xdr:row>
                    <xdr:rowOff>0</xdr:rowOff>
                  </to>
                </anchor>
              </controlPr>
            </control>
          </mc:Choice>
        </mc:AlternateContent>
        <mc:AlternateContent xmlns:mc="http://schemas.openxmlformats.org/markup-compatibility/2006">
          <mc:Choice Requires="x14">
            <control shapeId="7197" r:id="rId7" name="Check Box 29">
              <controlPr defaultSize="0" autoFill="0" autoLine="0" autoPict="0">
                <anchor moveWithCells="1">
                  <from>
                    <xdr:col>5</xdr:col>
                    <xdr:colOff>581025</xdr:colOff>
                    <xdr:row>6</xdr:row>
                    <xdr:rowOff>0</xdr:rowOff>
                  </from>
                  <to>
                    <xdr:col>5</xdr:col>
                    <xdr:colOff>771525</xdr:colOff>
                    <xdr:row>7</xdr:row>
                    <xdr:rowOff>0</xdr:rowOff>
                  </to>
                </anchor>
              </controlPr>
            </control>
          </mc:Choice>
        </mc:AlternateContent>
        <mc:AlternateContent xmlns:mc="http://schemas.openxmlformats.org/markup-compatibility/2006">
          <mc:Choice Requires="x14">
            <control shapeId="7199" r:id="rId8" name="Check Box 31">
              <controlPr defaultSize="0" autoFill="0" autoLine="0" autoPict="0">
                <anchor moveWithCells="1">
                  <from>
                    <xdr:col>5</xdr:col>
                    <xdr:colOff>581025</xdr:colOff>
                    <xdr:row>7</xdr:row>
                    <xdr:rowOff>0</xdr:rowOff>
                  </from>
                  <to>
                    <xdr:col>5</xdr:col>
                    <xdr:colOff>762000</xdr:colOff>
                    <xdr:row>8</xdr:row>
                    <xdr:rowOff>0</xdr:rowOff>
                  </to>
                </anchor>
              </controlPr>
            </control>
          </mc:Choice>
        </mc:AlternateContent>
        <mc:AlternateContent xmlns:mc="http://schemas.openxmlformats.org/markup-compatibility/2006">
          <mc:Choice Requires="x14">
            <control shapeId="7217" r:id="rId9" name="Check Box 49">
              <controlPr defaultSize="0" autoFill="0" autoLine="0" autoPict="0">
                <anchor moveWithCells="1">
                  <from>
                    <xdr:col>5</xdr:col>
                    <xdr:colOff>581025</xdr:colOff>
                    <xdr:row>2</xdr:row>
                    <xdr:rowOff>133350</xdr:rowOff>
                  </from>
                  <to>
                    <xdr:col>5</xdr:col>
                    <xdr:colOff>771525</xdr:colOff>
                    <xdr:row>4</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E70E4E68-12A7-461C-98CB-ECDC0CCAEBE9}">
            <x14:dataBar minLength="0" maxLength="100" gradient="0">
              <x14:cfvo type="num">
                <xm:f>0</xm:f>
              </x14:cfvo>
              <x14:cfvo type="num">
                <xm:f>$C$68</xm:f>
              </x14:cfvo>
              <x14:negativeFillColor rgb="FFFF0000"/>
              <x14:axisColor rgb="FF000000"/>
            </x14:dataBar>
          </x14:cfRule>
          <xm:sqref>B27:C34</xm:sqref>
        </x14:conditionalFormatting>
        <x14:conditionalFormatting xmlns:xm="http://schemas.microsoft.com/office/excel/2006/main">
          <x14:cfRule type="dataBar" id="{0B89ED15-2E86-43DF-B919-58F33877D5F8}">
            <x14:dataBar minLength="0" maxLength="100" gradient="0">
              <x14:cfvo type="num">
                <xm:f>0</xm:f>
              </x14:cfvo>
              <x14:cfvo type="num">
                <xm:f>$C$68</xm:f>
              </x14:cfvo>
              <x14:negativeFillColor rgb="FFFF0000"/>
              <x14:axisColor rgb="FF000000"/>
            </x14:dataBar>
          </x14:cfRule>
          <xm:sqref>B39:C41</xm:sqref>
        </x14:conditionalFormatting>
        <x14:conditionalFormatting xmlns:xm="http://schemas.microsoft.com/office/excel/2006/main">
          <x14:cfRule type="dataBar" id="{1CCFB603-CCAA-4636-956A-96E672824A4E}">
            <x14:dataBar minLength="0" maxLength="100" gradient="0">
              <x14:cfvo type="num">
                <xm:f>0</xm:f>
              </x14:cfvo>
              <x14:cfvo type="num">
                <xm:f>$C$68</xm:f>
              </x14:cfvo>
              <x14:negativeFillColor rgb="FFFF0000"/>
              <x14:axisColor rgb="FF000000"/>
            </x14:dataBar>
          </x14:cfRule>
          <xm:sqref>B46:C48</xm:sqref>
        </x14:conditionalFormatting>
        <x14:conditionalFormatting xmlns:xm="http://schemas.microsoft.com/office/excel/2006/main">
          <x14:cfRule type="dataBar" id="{DDB9C724-B10B-4199-86D6-206703EFA538}">
            <x14:dataBar minLength="0" maxLength="100" gradient="0">
              <x14:cfvo type="num">
                <xm:f>0</xm:f>
              </x14:cfvo>
              <x14:cfvo type="num">
                <xm:f>$C$68</xm:f>
              </x14:cfvo>
              <x14:negativeFillColor rgb="FFFF0000"/>
              <x14:axisColor rgb="FF000000"/>
            </x14:dataBar>
          </x14:cfRule>
          <xm:sqref>B53:C57</xm:sqref>
        </x14:conditionalFormatting>
        <x14:conditionalFormatting xmlns:xm="http://schemas.microsoft.com/office/excel/2006/main">
          <x14:cfRule type="dataBar" id="{BF94DE93-1851-46BE-B21E-A8CCC9BB7B47}">
            <x14:dataBar minLength="0" maxLength="100" gradient="0">
              <x14:cfvo type="num">
                <xm:f>0</xm:f>
              </x14:cfvo>
              <x14:cfvo type="num">
                <xm:f>$E$68</xm:f>
              </x14:cfvo>
              <x14:negativeFillColor rgb="FFFF0000"/>
              <x14:axisColor rgb="FF000000"/>
            </x14:dataBar>
          </x14:cfRule>
          <xm:sqref>D27:E34</xm:sqref>
        </x14:conditionalFormatting>
        <x14:conditionalFormatting xmlns:xm="http://schemas.microsoft.com/office/excel/2006/main">
          <x14:cfRule type="dataBar" id="{B24DDFD5-8596-4198-85A3-730CB4BFFA66}">
            <x14:dataBar minLength="0" maxLength="100" gradient="0">
              <x14:cfvo type="num">
                <xm:f>0</xm:f>
              </x14:cfvo>
              <x14:cfvo type="num">
                <xm:f>$E$68</xm:f>
              </x14:cfvo>
              <x14:negativeFillColor rgb="FFFF0000"/>
              <x14:axisColor rgb="FF000000"/>
            </x14:dataBar>
          </x14:cfRule>
          <xm:sqref>D39:E41</xm:sqref>
        </x14:conditionalFormatting>
        <x14:conditionalFormatting xmlns:xm="http://schemas.microsoft.com/office/excel/2006/main">
          <x14:cfRule type="dataBar" id="{8DFA65E2-60BE-45BF-8C78-44D2EDB97D00}">
            <x14:dataBar minLength="0" maxLength="100" gradient="0">
              <x14:cfvo type="num">
                <xm:f>0</xm:f>
              </x14:cfvo>
              <x14:cfvo type="num">
                <xm:f>$E$68</xm:f>
              </x14:cfvo>
              <x14:negativeFillColor rgb="FFFF0000"/>
              <x14:axisColor rgb="FF000000"/>
            </x14:dataBar>
          </x14:cfRule>
          <xm:sqref>D46:E48</xm:sqref>
        </x14:conditionalFormatting>
        <x14:conditionalFormatting xmlns:xm="http://schemas.microsoft.com/office/excel/2006/main">
          <x14:cfRule type="dataBar" id="{2F3ECA6D-9E62-4FC8-A139-345DC6FE4523}">
            <x14:dataBar minLength="0" maxLength="100" gradient="0">
              <x14:cfvo type="num">
                <xm:f>0</xm:f>
              </x14:cfvo>
              <x14:cfvo type="num">
                <xm:f>$G$68</xm:f>
              </x14:cfvo>
              <x14:negativeFillColor rgb="FFFF0000"/>
              <x14:axisColor rgb="FF000000"/>
            </x14:dataBar>
          </x14:cfRule>
          <xm:sqref>F27:G34 F39:G41 F46:G48</xm:sqref>
        </x14:conditionalFormatting>
        <x14:conditionalFormatting xmlns:xm="http://schemas.microsoft.com/office/excel/2006/main">
          <x14:cfRule type="dataBar" id="{541931CF-B8EC-49CD-8DF7-83A91A533450}">
            <x14:dataBar minLength="0" maxLength="100" gradient="0">
              <x14:cfvo type="num">
                <xm:f>0</xm:f>
              </x14:cfvo>
              <x14:cfvo type="num">
                <xm:f>$I$68</xm:f>
              </x14:cfvo>
              <x14:negativeFillColor rgb="FFFF0000"/>
              <x14:axisColor rgb="FF000000"/>
            </x14:dataBar>
          </x14:cfRule>
          <xm:sqref>H27:I34</xm:sqref>
        </x14:conditionalFormatting>
        <x14:conditionalFormatting xmlns:xm="http://schemas.microsoft.com/office/excel/2006/main">
          <x14:cfRule type="dataBar" id="{44640359-1639-4767-AE50-B5CAD212C211}">
            <x14:dataBar minLength="0" maxLength="100" gradient="0">
              <x14:cfvo type="num">
                <xm:f>0</xm:f>
              </x14:cfvo>
              <x14:cfvo type="num">
                <xm:f>$I$68</xm:f>
              </x14:cfvo>
              <x14:negativeFillColor rgb="FFFF0000"/>
              <x14:axisColor rgb="FF000000"/>
            </x14:dataBar>
          </x14:cfRule>
          <xm:sqref>H39:I41</xm:sqref>
        </x14:conditionalFormatting>
        <x14:conditionalFormatting xmlns:xm="http://schemas.microsoft.com/office/excel/2006/main">
          <x14:cfRule type="dataBar" id="{81398F03-D31C-4F0C-B0F0-95F02E5BE4D5}">
            <x14:dataBar minLength="0" maxLength="100" gradient="0">
              <x14:cfvo type="num">
                <xm:f>0</xm:f>
              </x14:cfvo>
              <x14:cfvo type="num">
                <xm:f>$I$68</xm:f>
              </x14:cfvo>
              <x14:negativeFillColor rgb="FFFF0000"/>
              <x14:axisColor rgb="FF000000"/>
            </x14:dataBar>
          </x14:cfRule>
          <xm:sqref>H46:I48</xm:sqref>
        </x14:conditionalFormatting>
        <x14:conditionalFormatting xmlns:xm="http://schemas.microsoft.com/office/excel/2006/main">
          <x14:cfRule type="expression" priority="1" id="{F4E494DB-719E-41C2-9C08-0F03475C4FAC}">
            <xm:f>AND(Export!$D$20=0,Export!$D$21=0,SUM($B$2:$D$21)&lt;&gt;0)</xm:f>
            <x14:dxf>
              <font>
                <color theme="0"/>
              </font>
              <fill>
                <patternFill>
                  <bgColor theme="0"/>
                </patternFill>
              </fill>
              <border>
                <left style="thin">
                  <color theme="0"/>
                </left>
                <right style="thin">
                  <color theme="0"/>
                </right>
                <top style="thin">
                  <color theme="0"/>
                </top>
                <bottom style="thin">
                  <color theme="0"/>
                </bottom>
                <vertical/>
                <horizontal/>
              </border>
            </x14:dxf>
          </x14:cfRule>
          <xm:sqref>L7:L13 F21 A23:J59</xm:sqref>
        </x14:conditionalFormatting>
      </x14:conditionalFormattings>
    </ext>
    <ext xmlns:x14="http://schemas.microsoft.com/office/spreadsheetml/2009/9/main" uri="{05C60535-1F16-4fd2-B633-F4F36F0B64E0}">
      <x14:sparklineGroups xmlns:xm="http://schemas.microsoft.com/office/excel/2006/main">
        <x14:sparklineGroup manualMax="0" manualMin="0" displayEmptyCellsAs="gap" xr2:uid="{00000000-0003-0000-0000-000000000000}">
          <x14:colorSeries rgb="FF376092"/>
          <x14:colorNegative rgb="FFD00000"/>
          <x14:colorAxis rgb="FF000000"/>
          <x14:colorMarkers rgb="FFD00000"/>
          <x14:colorFirst rgb="FFD00000"/>
          <x14:colorLast rgb="FFD00000"/>
          <x14:colorHigh rgb="FFD00000"/>
          <x14:colorLow rgb="FFD00000"/>
          <x14:sparklines>
            <x14:sparkline>
              <xm:f>Total!D27:D27</xm:f>
              <xm:sqref>I27</xm:sqref>
            </x14:sparkline>
          </x14:sparklines>
        </x14:sparklineGroup>
      </x14:sparklineGroup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U57"/>
  <sheetViews>
    <sheetView zoomScale="115" zoomScaleNormal="115" workbookViewId="0">
      <pane ySplit="2" topLeftCell="A3" activePane="bottomLeft" state="frozen"/>
      <selection pane="bottomLeft" activeCell="A3" sqref="A3"/>
    </sheetView>
  </sheetViews>
  <sheetFormatPr baseColWidth="10" defaultColWidth="11" defaultRowHeight="11.25" outlineLevelCol="1"/>
  <cols>
    <col min="1" max="1" width="26.625" style="23" customWidth="1"/>
    <col min="2" max="2" width="17.125" style="23" customWidth="1"/>
    <col min="3" max="3" width="13.625" style="23" customWidth="1"/>
    <col min="4" max="4" width="5.125" style="23" customWidth="1"/>
    <col min="5" max="9" width="4.625" style="23" customWidth="1"/>
    <col min="10" max="10" width="5.125" style="24" customWidth="1"/>
    <col min="11" max="11" width="4.625" style="24" customWidth="1"/>
    <col min="12" max="16" width="3.625" style="385" customWidth="1"/>
    <col min="17" max="18" width="4.625" style="23" customWidth="1"/>
    <col min="19" max="19" width="41" style="377" customWidth="1"/>
    <col min="20" max="21" width="8.375" style="385" customWidth="1" outlineLevel="1"/>
    <col min="22" max="22" width="17.375" style="36" customWidth="1" outlineLevel="1"/>
    <col min="23" max="25" width="5.875" style="385" customWidth="1" outlineLevel="1"/>
    <col min="26" max="28" width="7.875" style="385" customWidth="1" outlineLevel="1"/>
    <col min="29" max="29" width="7.5" style="386" customWidth="1" outlineLevel="1"/>
    <col min="30" max="30" width="7.625" style="385" customWidth="1" outlineLevel="1"/>
    <col min="31" max="31" width="2.875" style="23" customWidth="1"/>
    <col min="32" max="32" width="45.625" style="23" hidden="1" customWidth="1" outlineLevel="1"/>
    <col min="33" max="33" width="8.375" style="23" hidden="1" customWidth="1" outlineLevel="1"/>
    <col min="34" max="34" width="9.25" style="23" hidden="1" customWidth="1" outlineLevel="1"/>
    <col min="35" max="35" width="9.25" style="387" hidden="1" customWidth="1" outlineLevel="1"/>
    <col min="36" max="37" width="7" style="387" hidden="1" customWidth="1" outlineLevel="1"/>
    <col min="38" max="38" width="7.125" style="387" customWidth="1" collapsed="1"/>
    <col min="39" max="39" width="10.125" style="386" hidden="1" customWidth="1" outlineLevel="1"/>
    <col min="40" max="40" width="10.125" style="23" hidden="1" customWidth="1" outlineLevel="1"/>
    <col min="41" max="41" width="6.125" style="23" hidden="1" customWidth="1" outlineLevel="1"/>
    <col min="42" max="42" width="21.875" style="23" hidden="1" customWidth="1" outlineLevel="1"/>
    <col min="43" max="46" width="11" style="23" hidden="1" customWidth="1" outlineLevel="1"/>
    <col min="47" max="47" width="11" style="23" collapsed="1"/>
    <col min="48" max="16384" width="11" style="23"/>
  </cols>
  <sheetData>
    <row r="1" spans="1:46" s="321" customFormat="1" ht="25.5" customHeight="1">
      <c r="A1" s="320" t="str">
        <f>IF(Sprache="deutsch",Sprachen!A66,IF(Sprache="Français",Sprachen!B66,Sprachen!C66))</f>
        <v>Bitte erfassen Sie die im Jahr 2025 in der Schweiz installierten thermische Solaranlagen:</v>
      </c>
      <c r="D1" s="438" t="str">
        <f>IF(Sprache="deutsch",Sprachen!A48,IF(Sprache="Français",Sprachen!B48,Sprachen!C48))</f>
        <v>Vorwärmung/Schwimmbad</v>
      </c>
      <c r="E1" s="441"/>
      <c r="F1" s="438" t="str">
        <f>IF(Sprache="deutsch",Sprachen!A49,IF(Sprache="Français",Sprachen!B49,Sprachen!C49))</f>
        <v>Warmwasser</v>
      </c>
      <c r="G1" s="441"/>
      <c r="H1" s="438" t="str">
        <f>IF(Sprache="deutsch",Sprachen!A50,IF(Sprache="Français",Sprachen!B50,Sprachen!C50))</f>
        <v>Heizungs-untertützung</v>
      </c>
      <c r="I1" s="439"/>
      <c r="J1" s="442" t="str">
        <f>IF(Sprache="deutsch",Sprachen!A46,IF(Sprache="Français",Sprachen!B46,Sprachen!C46))</f>
        <v>Total</v>
      </c>
      <c r="K1" s="443"/>
      <c r="L1" s="438" t="str">
        <f>IF(Sprache="deutsch",Sprachen!A67,IF(Sprache="Français",Sprachen!B67,Sprachen!C67))</f>
        <v>Anzahl Anlagen mit 
Anlagegrösse</v>
      </c>
      <c r="M1" s="439"/>
      <c r="N1" s="439"/>
      <c r="O1" s="439"/>
      <c r="P1" s="440"/>
      <c r="Q1" s="438" t="str">
        <f>IF(Sprache="deutsch",Sprachen!A68,IF(Sprache="Français",Sprachen!B68,Sprachen!C68))</f>
        <v>Ersatz</v>
      </c>
      <c r="R1" s="439"/>
      <c r="S1" s="322" t="str">
        <f>IF(Sprache="deutsch",Sprachen!A69,IF(Sprache="Français",Sprachen!B69,Sprachen!C69))</f>
        <v>Status</v>
      </c>
      <c r="T1" s="323" t="str">
        <f>IF(Sprache="deutsch",Sprachen!A70,IF(Sprache="Français",Sprachen!B70,Sprachen!C70))</f>
        <v>Nennleistung</v>
      </c>
      <c r="U1" s="323" t="str">
        <f>IF(Sprache="deutsch",Sprachen!A71,IF(Sprache="Français",Sprachen!B71,Sprachen!C71))</f>
        <v>Gesamt-
Leistung</v>
      </c>
      <c r="V1" s="324" t="str">
        <f>IF(Sprache="deutsch",Sprachen!A72,IF(Sprache="Français",Sprachen!B72,Sprachen!C72))</f>
        <v>Kollektortyp</v>
      </c>
      <c r="W1" s="435" t="str">
        <f>IF(Sprache="deutsch",Sprachen!A73,IF(Sprache="Français",Sprachen!B73,Sprachen!C73))</f>
        <v xml:space="preserve">Jahresertrag
in kWh/m2		</v>
      </c>
      <c r="X1" s="436"/>
      <c r="Y1" s="437"/>
      <c r="Z1" s="432" t="str">
        <f>IF(Sprache="deutsch",Sprachen!A74,IF(Sprache="Français",Sprachen!B74,Sprachen!C74))</f>
        <v>Installierter 
Jahresertrag kWh</v>
      </c>
      <c r="AA1" s="433"/>
      <c r="AB1" s="433"/>
      <c r="AC1" s="434"/>
      <c r="AD1" s="325" t="str">
        <f>IF(Sprache="deutsch",Sprachen!A75,IF(Sprache="Français",Sprachen!B75,Sprachen!C75))</f>
        <v>CO2 
Einsparung</v>
      </c>
      <c r="AF1" s="321" t="s">
        <v>286</v>
      </c>
      <c r="AG1" s="326" t="s">
        <v>281</v>
      </c>
      <c r="AH1" s="326" t="s">
        <v>280</v>
      </c>
      <c r="AI1" s="327" t="s">
        <v>283</v>
      </c>
      <c r="AJ1" s="327" t="s">
        <v>284</v>
      </c>
      <c r="AK1" s="327" t="s">
        <v>734</v>
      </c>
      <c r="AL1" s="328"/>
      <c r="AM1" s="329" t="s">
        <v>288</v>
      </c>
    </row>
    <row r="2" spans="1:46" s="1" customFormat="1" ht="76.5" customHeight="1">
      <c r="A2" s="1" t="str">
        <f>IF(Sprache="deutsch",Sprachen!A76,IF(Sprache="Français",Sprachen!B76,Sprachen!C76))</f>
        <v>Hersteller</v>
      </c>
      <c r="B2" s="1" t="str">
        <f>IF(Sprache="deutsch",Sprachen!A77,IF(Sprache="Français",Sprachen!B77,Sprachen!C77))</f>
        <v>Modell</v>
      </c>
      <c r="C2" s="1" t="str">
        <f>IF(Sprache="deutsch",Sprachen!A78,IF(Sprache="Français",Sprachen!B78,Sprachen!C78))</f>
        <v>Ort</v>
      </c>
      <c r="D2" s="330" t="str">
        <f>IF(Sprache="deutsch",Sprachen!A79,IF(Sprache="Français",Sprachen!B79,Sprachen!C79))</f>
        <v>Bruttofläche m2</v>
      </c>
      <c r="E2" s="331" t="str">
        <f>IF(Sprache="deutsch",Sprachen!A34,IF(Sprache="Français",Sprachen!B34,Sprachen!C34))</f>
        <v>Anz. Anlagen</v>
      </c>
      <c r="F2" s="330" t="str">
        <f>IF(Sprache="deutsch",Sprachen!A79,IF(Sprache="Français",Sprachen!B79,Sprachen!C79))</f>
        <v>Bruttofläche m2</v>
      </c>
      <c r="G2" s="331" t="str">
        <f>IF(Sprache="deutsch",Sprachen!A34,IF(Sprache="Français",Sprachen!B34,Sprachen!C34))</f>
        <v>Anz. Anlagen</v>
      </c>
      <c r="H2" s="330" t="str">
        <f>IF(Sprache="deutsch",Sprachen!A79,IF(Sprache="Français",Sprachen!B79,Sprachen!C79))</f>
        <v>Bruttofläche m2</v>
      </c>
      <c r="I2" s="331" t="str">
        <f>IF(Sprache="deutsch",Sprachen!A34,IF(Sprache="Français",Sprachen!B34,Sprachen!C34))</f>
        <v>Anz. Anlagen</v>
      </c>
      <c r="J2" s="332" t="str">
        <f>IF(Sprache="deutsch",Sprachen!A79,IF(Sprache="Français",Sprachen!B79,Sprachen!C79))</f>
        <v>Bruttofläche m2</v>
      </c>
      <c r="K2" s="333" t="str">
        <f>IF(Sprache="deutsch",Sprachen!A34,IF(Sprache="Français",Sprachen!B34,Sprachen!C34))</f>
        <v>Anz. Anlagen</v>
      </c>
      <c r="L2" s="330" t="str">
        <f>IF(Sprache="deutsch",Sprachen!A80,IF(Sprache="Français",Sprachen!B80,Sprachen!C80))</f>
        <v>&lt; 10 m2</v>
      </c>
      <c r="M2" s="334" t="str">
        <f>IF(Sprache="deutsch",Sprachen!A81,IF(Sprache="Français",Sprachen!B81,Sprachen!C81))</f>
        <v>10 - 20 m2</v>
      </c>
      <c r="N2" s="334" t="str">
        <f>IF(Sprache="deutsch",Sprachen!A82,IF(Sprache="Français",Sprachen!B82,Sprachen!C82))</f>
        <v>20 - 50 m2</v>
      </c>
      <c r="O2" s="334" t="str">
        <f>IF(Sprache="deutsch",Sprachen!A83,IF(Sprache="Français",Sprachen!B83,Sprachen!C83))</f>
        <v>50 - 100 m2</v>
      </c>
      <c r="P2" s="335" t="str">
        <f>IF(Sprache="deutsch",Sprachen!A84,IF(Sprache="Français",Sprachen!B84,Sprachen!C84))</f>
        <v>&gt; 100 m2</v>
      </c>
      <c r="Q2" s="330" t="str">
        <f>IF(Sprache="deutsch",Sprachen!A79,IF(Sprache="Français",Sprachen!B79,Sprachen!C79))</f>
        <v>Bruttofläche m2</v>
      </c>
      <c r="R2" s="331" t="str">
        <f>IF(Sprache="deutsch",Sprachen!A34,IF(Sprache="Français",Sprachen!B34,Sprachen!C34))</f>
        <v>Anz. Anlagen</v>
      </c>
      <c r="S2" s="336"/>
      <c r="T2" s="337" t="str">
        <f>IF(Sprache="deutsch",Sprachen!A85,IF(Sprache="Français",Sprachen!B85,Sprachen!C85))</f>
        <v>in kW/m2</v>
      </c>
      <c r="U2" s="337" t="str">
        <f>IF(Sprache="deutsch",Sprachen!A86,IF(Sprache="Français",Sprachen!B86,Sprachen!C86))</f>
        <v>in kW</v>
      </c>
      <c r="V2" s="338"/>
      <c r="W2" s="339" t="str">
        <f>IF(Sprache="deutsch",Sprachen!A87,IF(Sprache="Français",Sprachen!B87,Sprachen!C87))</f>
        <v>VW</v>
      </c>
      <c r="X2" s="339" t="str">
        <f>IF(Sprache="deutsch",Sprachen!A88,IF(Sprache="Français",Sprachen!B88,Sprachen!C88))</f>
        <v>WW</v>
      </c>
      <c r="Y2" s="340" t="str">
        <f>IF(Sprache="deutsch",Sprachen!A89,IF(Sprache="Français",Sprachen!B89,Sprachen!C89))</f>
        <v>HU</v>
      </c>
      <c r="Z2" s="339" t="str">
        <f>IF(Sprache="deutsch",Sprachen!A87,IF(Sprache="Français",Sprachen!B87,Sprachen!C87))</f>
        <v>VW</v>
      </c>
      <c r="AA2" s="339" t="str">
        <f>IF(Sprache="deutsch",Sprachen!A88,IF(Sprache="Français",Sprachen!B88,Sprachen!C88))</f>
        <v>WW</v>
      </c>
      <c r="AB2" s="339" t="str">
        <f>IF(Sprache="deutsch",Sprachen!A89,IF(Sprache="Français",Sprachen!B89,Sprachen!C89))</f>
        <v>HU</v>
      </c>
      <c r="AC2" s="341" t="str">
        <f>IF(Sprache="deutsch",Sprachen!A46,IF(Sprache="Français",Sprachen!B46,Sprachen!C46))</f>
        <v>Total</v>
      </c>
      <c r="AD2" s="342" t="str">
        <f>IF(Sprache="deutsch",Sprachen!A90,IF(Sprache="Français",Sprachen!B90,Sprachen!C90))</f>
        <v>in Tonnen</v>
      </c>
      <c r="AG2" s="343" t="s">
        <v>282</v>
      </c>
      <c r="AH2" s="343" t="s">
        <v>282</v>
      </c>
      <c r="AI2" s="344" t="s">
        <v>282</v>
      </c>
      <c r="AJ2" s="345" t="s">
        <v>287</v>
      </c>
      <c r="AK2" s="345"/>
      <c r="AL2" s="346"/>
      <c r="AM2" s="347" t="s">
        <v>294</v>
      </c>
      <c r="AN2" s="1" t="s">
        <v>295</v>
      </c>
      <c r="AO2" s="1">
        <v>2</v>
      </c>
      <c r="AP2" s="1" t="s">
        <v>289</v>
      </c>
      <c r="AQ2" s="1">
        <v>3</v>
      </c>
      <c r="AR2" s="331" t="s">
        <v>290</v>
      </c>
      <c r="AS2" s="1">
        <v>4</v>
      </c>
      <c r="AT2" s="331" t="s">
        <v>291</v>
      </c>
    </row>
    <row r="3" spans="1:46" s="1" customFormat="1" ht="12" customHeight="1">
      <c r="A3" s="404"/>
      <c r="B3" s="404"/>
      <c r="C3" s="404"/>
      <c r="D3" s="405"/>
      <c r="E3" s="406"/>
      <c r="F3" s="405"/>
      <c r="G3" s="406"/>
      <c r="H3" s="405"/>
      <c r="I3" s="406"/>
      <c r="J3" s="348">
        <f>SUM(D3,F3,H3)</f>
        <v>0</v>
      </c>
      <c r="K3" s="349">
        <f>SUM(E3,G3,I3)</f>
        <v>0</v>
      </c>
      <c r="L3" s="405"/>
      <c r="M3" s="406"/>
      <c r="N3" s="406"/>
      <c r="O3" s="406"/>
      <c r="P3" s="407"/>
      <c r="Q3" s="405"/>
      <c r="R3" s="406"/>
      <c r="S3" s="350" t="str">
        <f>IF(AM3=0,IF(Sprache="Deutsch",Sprachen!$A$94,IF(Sprache="Français",Sprachen!$B$94,Sprachen!$C$94)),AM3&amp;IF(AN3&lt;&gt;""," - "&amp;AN3,IF(AP3&lt;&gt;""," - "&amp;AP3,IF(AR3&lt;&gt;""," - "&amp;AR3,IF(AT3&lt;&gt;""," "&amp;AT3,"")))))</f>
        <v>Status ok</v>
      </c>
      <c r="T3" s="351">
        <f>SUMIF('Ref-Daten'!L:L,AF3,'Ref-Daten'!F:F)</f>
        <v>0</v>
      </c>
      <c r="U3" s="352">
        <f t="shared" ref="U3:U34" si="0">T3*J3</f>
        <v>0</v>
      </c>
      <c r="V3" s="353" t="str" cm="1">
        <f t="array" ref="V3">IF(AND(3&lt;&gt;"",B3&lt;&gt;""),VLOOKUP(VLOOKUP(A3&amp;B3,CHOOSE({1,2},'Ref-Daten'!A:A&amp;'Ref-Daten'!B:B,'Ref-Daten'!G:G),2,0),Ref_KTypen,IF(Sprache="Deutsch",1,IF(Sprache="Français",2,3)),FALSE),"")</f>
        <v/>
      </c>
      <c r="W3" s="354">
        <f>SUMIF('Ref-Daten'!L:L,AF3,'Ref-Daten'!C:C)</f>
        <v>0</v>
      </c>
      <c r="X3" s="354">
        <f>SUMIF('Ref-Daten'!L:L,AF3,'Ref-Daten'!D:D)</f>
        <v>0</v>
      </c>
      <c r="Y3" s="354">
        <f>SUMIF('Ref-Daten'!L:L,AF3,'Ref-Daten'!E:E)</f>
        <v>0</v>
      </c>
      <c r="Z3" s="352">
        <f t="shared" ref="Z3:Z34" si="1">D3*W3</f>
        <v>0</v>
      </c>
      <c r="AA3" s="354">
        <f t="shared" ref="AA3:AA34" si="2">F3*X3</f>
        <v>0</v>
      </c>
      <c r="AB3" s="354">
        <f t="shared" ref="AB3:AB34" si="3">H3*Y3</f>
        <v>0</v>
      </c>
      <c r="AC3" s="349">
        <f t="shared" ref="AC3" si="4">SUM(Z3:AB3)</f>
        <v>0</v>
      </c>
      <c r="AD3" s="355">
        <f t="shared" ref="AD3" si="5">AC3/4000</f>
        <v>0</v>
      </c>
      <c r="AE3" s="356"/>
      <c r="AF3" s="356" t="str">
        <f t="shared" ref="AF3:AF34" si="6">A3&amp;"-"&amp;B3</f>
        <v>-</v>
      </c>
      <c r="AG3" s="357">
        <f>SUMIF('Ref-Daten'!L:L,AF3,'Ref-Daten'!I:I)</f>
        <v>0</v>
      </c>
      <c r="AH3" s="357">
        <f>SUMIF('Ref-Daten'!L:L,AF3,'Ref-Daten'!J:J)</f>
        <v>0</v>
      </c>
      <c r="AI3" s="358">
        <f t="shared" ref="AI3:AI34" si="7">IF(AG3=0,0,J3/AG3*AH3)</f>
        <v>0</v>
      </c>
      <c r="AJ3" s="358">
        <f>AI3*SUMIF('Ref-Daten'!L:L,AF3,'Ref-Daten'!K:K)</f>
        <v>0</v>
      </c>
      <c r="AK3" s="359">
        <f>IF(AJ3&lt;&gt;0,-(AJ3-U3)/AJ3,0)</f>
        <v>0</v>
      </c>
      <c r="AL3" s="360"/>
      <c r="AM3" s="347">
        <f>IF(OR(AN3&lt;&gt;"",AP3&lt;&gt;"",AR3&lt;&gt;"",AT3&lt;&gt;""),IF(Sprache="Deutsch",Sprachen!$A$96,IF(Sprache="Français",Sprachen!$B$96,Sprachen!$C$96)),0)</f>
        <v>0</v>
      </c>
      <c r="AN3" s="1" t="str">
        <f>IF(A3&lt;&gt;"",IF(COUNTIF('Ref-Daten'!L:L,AF3)=1,"","Kombination Hersteller/Modell funktioniert nicht"),"")</f>
        <v/>
      </c>
      <c r="AO3" s="1">
        <f t="shared" ref="AO3:AO34" si="8">SUM(K3)-SUM(L3:P3)</f>
        <v>0</v>
      </c>
      <c r="AP3" s="1" t="str">
        <f>IF(AO3&gt;0,IF(Sprache="deutsch",Sprachen!$A$98,IF(Sprache="Français",Sprachen!$B$98,Sprachen!$C$98))&amp;" "&amp;AO3&amp;IF(Sprache="deutsch",Sprachen!$A$99,IF(Sprache="Français",Sprachen!$B$99,Sprachen!$C$99)),IF(AO3&lt;0,IF(Sprache="deutsch",Sprachen!$A$97,IF(Sprache="Français",Sprachen!$B$97,Sprachen!$C$97))&amp;" "&amp;AO3&amp;IF(Sprache="deutsch",Sprachen!$A$100,IF(Sprache="Français",Sprachen!$B$100,Sprachen!$C$100)),""))</f>
        <v/>
      </c>
      <c r="AQ3" s="361">
        <f>SUM(J3)-SUM(Q3)</f>
        <v>0</v>
      </c>
      <c r="AR3" s="1" t="str">
        <f>IF(AQ3&lt;0,IF(Sprache="Deutsch",Sprachen!$A$101,IF(Sprache="Français",Sprachen!$B$101,Sprachen!$C$101)),"")</f>
        <v/>
      </c>
      <c r="AS3" s="361">
        <f>SUM(K3)-SUM(R3)</f>
        <v>0</v>
      </c>
      <c r="AT3" s="1" t="str">
        <f>IF(AS3&lt;0,IF(Sprache="Deutsch",Sprachen!$A$102,IF(Sprache="Français",Sprachen!$B$102,Sprachen!$C$102)),"")</f>
        <v/>
      </c>
    </row>
    <row r="4" spans="1:46" s="1" customFormat="1" ht="12" customHeight="1">
      <c r="A4" s="404"/>
      <c r="B4" s="404"/>
      <c r="C4" s="404"/>
      <c r="D4" s="405"/>
      <c r="E4" s="406"/>
      <c r="F4" s="405"/>
      <c r="G4" s="406"/>
      <c r="H4" s="405"/>
      <c r="I4" s="406"/>
      <c r="J4" s="348">
        <f>SUM(D4,F4,H4)</f>
        <v>0</v>
      </c>
      <c r="K4" s="349">
        <f>SUM(E4,G4,I4)</f>
        <v>0</v>
      </c>
      <c r="L4" s="405"/>
      <c r="M4" s="406"/>
      <c r="N4" s="406"/>
      <c r="O4" s="406"/>
      <c r="P4" s="407"/>
      <c r="Q4" s="405"/>
      <c r="R4" s="406"/>
      <c r="S4" s="350" t="str">
        <f>IF(AM4=0,IF(Sprache="Deutsch",Sprachen!$A$94,IF(Sprache="Français",Sprachen!$B$94,Sprachen!$C$94)),AM4&amp;IF(AN4&lt;&gt;""," - "&amp;AN4,IF(AP4&lt;&gt;""," - "&amp;AP4,IF(AR4&lt;&gt;""," - "&amp;AR4,IF(AT4&lt;&gt;""," "&amp;AT4,"")))))</f>
        <v>Status ok</v>
      </c>
      <c r="T4" s="351">
        <f>SUMIF('Ref-Daten'!L:L,AF4,'Ref-Daten'!F:F)</f>
        <v>0</v>
      </c>
      <c r="U4" s="352">
        <f t="shared" si="0"/>
        <v>0</v>
      </c>
      <c r="V4" s="353" t="str" cm="1">
        <f t="array" ref="V4">IF(AND(3&lt;&gt;"",B4&lt;&gt;""),VLOOKUP(VLOOKUP(A4&amp;B4,CHOOSE({1,2},'Ref-Daten'!A:A&amp;'Ref-Daten'!B:B,'Ref-Daten'!G:G),2,0),Ref_KTypen,IF(Sprache="Deutsch",1,IF(Sprache="Français",2,3)),FALSE),"")</f>
        <v/>
      </c>
      <c r="W4" s="354">
        <f>SUMIF('Ref-Daten'!L:L,AF4,'Ref-Daten'!C:C)</f>
        <v>0</v>
      </c>
      <c r="X4" s="354">
        <f>SUMIF('Ref-Daten'!L:L,AF4,'Ref-Daten'!D:D)</f>
        <v>0</v>
      </c>
      <c r="Y4" s="354">
        <f>SUMIF('Ref-Daten'!L:L,AF4,'Ref-Daten'!E:E)</f>
        <v>0</v>
      </c>
      <c r="Z4" s="352">
        <f t="shared" si="1"/>
        <v>0</v>
      </c>
      <c r="AA4" s="354">
        <f t="shared" si="2"/>
        <v>0</v>
      </c>
      <c r="AB4" s="354">
        <f t="shared" si="3"/>
        <v>0</v>
      </c>
      <c r="AC4" s="349">
        <f t="shared" ref="AC4:AC53" si="9">SUM(Z4:AB4)</f>
        <v>0</v>
      </c>
      <c r="AD4" s="355">
        <f t="shared" ref="AD4:AD53" si="10">AC4/4000</f>
        <v>0</v>
      </c>
      <c r="AE4" s="356"/>
      <c r="AF4" s="356" t="str">
        <f t="shared" si="6"/>
        <v>-</v>
      </c>
      <c r="AG4" s="357">
        <f>SUMIF('Ref-Daten'!L:L,AF4,'Ref-Daten'!I:I)</f>
        <v>0</v>
      </c>
      <c r="AH4" s="357">
        <f>SUMIF('Ref-Daten'!L:L,AF4,'Ref-Daten'!J:J)</f>
        <v>0</v>
      </c>
      <c r="AI4" s="358">
        <f t="shared" si="7"/>
        <v>0</v>
      </c>
      <c r="AJ4" s="358">
        <f>AI4*SUMIF('Ref-Daten'!L:L,AF4,'Ref-Daten'!K:K)</f>
        <v>0</v>
      </c>
      <c r="AK4" s="359">
        <f t="shared" ref="AK4:AK53" si="11">IF(AJ4&lt;&gt;0,-(AJ4-U4)/AJ4,0)</f>
        <v>0</v>
      </c>
      <c r="AL4" s="360"/>
      <c r="AM4" s="347">
        <f>IF(OR(AN4&lt;&gt;"",AP4&lt;&gt;"",AR4&lt;&gt;"",AT4&lt;&gt;""),IF(Sprache="Deutsch",Sprachen!$A$96,IF(Sprache="Français",Sprachen!$B$96,Sprachen!$C$96)),0)</f>
        <v>0</v>
      </c>
      <c r="AN4" s="1" t="str">
        <f>IF(A4&lt;&gt;"",IF(COUNTIF('Ref-Daten'!L:L,AF4)=1,"","Kombination Hersteller/Modell funktioniert nicht"),"")</f>
        <v/>
      </c>
      <c r="AO4" s="1">
        <f t="shared" si="8"/>
        <v>0</v>
      </c>
      <c r="AP4" s="1" t="str">
        <f>IF(AO4&gt;0,IF(Sprache="deutsch",Sprachen!$A$98,IF(Sprache="Français",Sprachen!$B$98,Sprachen!$C$98))&amp;" "&amp;AO4&amp;IF(Sprache="deutsch",Sprachen!$A$99,IF(Sprache="Français",Sprachen!$B$99,Sprachen!$C$99)),IF(AO4&lt;0,IF(Sprache="deutsch",Sprachen!$A$97,IF(Sprache="Français",Sprachen!$B$97,Sprachen!$C$97))&amp;" "&amp;AO4&amp;IF(Sprache="deutsch",Sprachen!$A$100,IF(Sprache="Français",Sprachen!$B$100,Sprachen!$C$100)),""))</f>
        <v/>
      </c>
      <c r="AQ4" s="361">
        <f t="shared" ref="AQ4:AQ53" si="12">SUM(J4)-SUM(Q4)</f>
        <v>0</v>
      </c>
      <c r="AR4" s="1" t="str">
        <f>IF(AQ4&lt;0,IF(Sprache="Deutsch",Sprachen!$A$101,IF(Sprache="Français",Sprachen!$B$101,Sprachen!$C$101)),"")</f>
        <v/>
      </c>
      <c r="AS4" s="361">
        <f t="shared" ref="AS4:AS51" si="13">SUM(K4)-SUM(R4)</f>
        <v>0</v>
      </c>
      <c r="AT4" s="1" t="str">
        <f t="shared" ref="AT4:AT53" si="14">IF(AS4&lt;0,"Ersatz Anzahl Anlagen zu hoch","")</f>
        <v/>
      </c>
    </row>
    <row r="5" spans="1:46" s="1" customFormat="1" ht="12" customHeight="1">
      <c r="A5" s="404"/>
      <c r="B5" s="404"/>
      <c r="C5" s="404"/>
      <c r="D5" s="405"/>
      <c r="E5" s="406"/>
      <c r="F5" s="405"/>
      <c r="G5" s="406"/>
      <c r="H5" s="405"/>
      <c r="I5" s="406"/>
      <c r="J5" s="348">
        <f t="shared" ref="J5:J53" si="15">SUM(D5,F5,H5)</f>
        <v>0</v>
      </c>
      <c r="K5" s="349">
        <f t="shared" ref="K5:K53" si="16">SUM(E5,G5,I5)</f>
        <v>0</v>
      </c>
      <c r="L5" s="405"/>
      <c r="M5" s="406"/>
      <c r="N5" s="406"/>
      <c r="O5" s="406"/>
      <c r="P5" s="407"/>
      <c r="Q5" s="405"/>
      <c r="R5" s="406"/>
      <c r="S5" s="350" t="str">
        <f>IF(AM5=0,IF(Sprache="Deutsch",Sprachen!$A$94,IF(Sprache="Français",Sprachen!$B$94,Sprachen!$C$94)),AM5&amp;IF(AN5&lt;&gt;""," - "&amp;AN5,IF(AP5&lt;&gt;""," - "&amp;AP5,IF(AR5&lt;&gt;""," - "&amp;AR5,IF(AT5&lt;&gt;""," "&amp;AT5,"")))))</f>
        <v>Status ok</v>
      </c>
      <c r="T5" s="351">
        <f>SUMIF('Ref-Daten'!L:L,AF5,'Ref-Daten'!F:F)</f>
        <v>0</v>
      </c>
      <c r="U5" s="352">
        <f t="shared" si="0"/>
        <v>0</v>
      </c>
      <c r="V5" s="353" t="str" cm="1">
        <f t="array" ref="V5">IF(AND(3&lt;&gt;"",B5&lt;&gt;""),VLOOKUP(VLOOKUP(A5&amp;B5,CHOOSE({1,2},'Ref-Daten'!A:A&amp;'Ref-Daten'!B:B,'Ref-Daten'!G:G),2,0),Ref_KTypen,IF(Sprache="Deutsch",1,IF(Sprache="Français",2,3)),FALSE),"")</f>
        <v/>
      </c>
      <c r="W5" s="354">
        <f>SUMIF('Ref-Daten'!L:L,AF5,'Ref-Daten'!C:C)</f>
        <v>0</v>
      </c>
      <c r="X5" s="354">
        <f>SUMIF('Ref-Daten'!L:L,AF5,'Ref-Daten'!D:D)</f>
        <v>0</v>
      </c>
      <c r="Y5" s="354">
        <f>SUMIF('Ref-Daten'!L:L,AF5,'Ref-Daten'!E:E)</f>
        <v>0</v>
      </c>
      <c r="Z5" s="352">
        <f t="shared" si="1"/>
        <v>0</v>
      </c>
      <c r="AA5" s="354">
        <f t="shared" si="2"/>
        <v>0</v>
      </c>
      <c r="AB5" s="354">
        <f t="shared" si="3"/>
        <v>0</v>
      </c>
      <c r="AC5" s="349">
        <f t="shared" si="9"/>
        <v>0</v>
      </c>
      <c r="AD5" s="355">
        <f t="shared" si="10"/>
        <v>0</v>
      </c>
      <c r="AE5" s="356"/>
      <c r="AF5" s="356" t="str">
        <f t="shared" si="6"/>
        <v>-</v>
      </c>
      <c r="AG5" s="357">
        <f>SUMIF('Ref-Daten'!L:L,AF5,'Ref-Daten'!I:I)</f>
        <v>0</v>
      </c>
      <c r="AH5" s="357">
        <f>SUMIF('Ref-Daten'!L:L,AF5,'Ref-Daten'!J:J)</f>
        <v>0</v>
      </c>
      <c r="AI5" s="358">
        <f t="shared" si="7"/>
        <v>0</v>
      </c>
      <c r="AJ5" s="358">
        <f>AI5*SUMIF('Ref-Daten'!L:L,AF5,'Ref-Daten'!K:K)</f>
        <v>0</v>
      </c>
      <c r="AK5" s="359">
        <f t="shared" si="11"/>
        <v>0</v>
      </c>
      <c r="AL5" s="360"/>
      <c r="AM5" s="347">
        <f>IF(OR(AN5&lt;&gt;"",AP5&lt;&gt;"",AR5&lt;&gt;"",AT5&lt;&gt;""),IF(Sprache="Deutsch",Sprachen!$A$96,IF(Sprache="Français",Sprachen!$B$96,Sprachen!$C$96)),0)</f>
        <v>0</v>
      </c>
      <c r="AN5" s="1" t="str">
        <f>IF(A5&lt;&gt;"",IF(COUNTIF('Ref-Daten'!L:L,AF5)=1,"","Kombination Hersteller/Modell funktioniert nicht"),"")</f>
        <v/>
      </c>
      <c r="AO5" s="1">
        <f t="shared" si="8"/>
        <v>0</v>
      </c>
      <c r="AP5" s="1" t="str">
        <f>IF(AO5&gt;0,IF(Sprache="deutsch",Sprachen!$A$98,IF(Sprache="Français",Sprachen!$B$98,Sprachen!$C$98))&amp;" "&amp;AO5&amp;IF(Sprache="deutsch",Sprachen!$A$99,IF(Sprache="Français",Sprachen!$B$99,Sprachen!$C$99)),IF(AO5&lt;0,IF(Sprache="deutsch",Sprachen!$A$97,IF(Sprache="Français",Sprachen!$B$97,Sprachen!$C$97))&amp;" "&amp;AO5&amp;IF(Sprache="deutsch",Sprachen!$A$100,IF(Sprache="Français",Sprachen!$B$100,Sprachen!$C$100)),""))</f>
        <v/>
      </c>
      <c r="AQ5" s="361">
        <f t="shared" si="12"/>
        <v>0</v>
      </c>
      <c r="AR5" s="1" t="str">
        <f>IF(AQ5&lt;0,IF(Sprache="Deutsch",Sprachen!$A$101,IF(Sprache="Français",Sprachen!$B$101,Sprachen!$C$101)),"")</f>
        <v/>
      </c>
      <c r="AS5" s="361">
        <f t="shared" si="13"/>
        <v>0</v>
      </c>
      <c r="AT5" s="1" t="str">
        <f t="shared" si="14"/>
        <v/>
      </c>
    </row>
    <row r="6" spans="1:46" s="1" customFormat="1" ht="12" customHeight="1">
      <c r="A6" s="404"/>
      <c r="B6" s="404"/>
      <c r="C6" s="404"/>
      <c r="D6" s="405"/>
      <c r="E6" s="406"/>
      <c r="F6" s="405"/>
      <c r="G6" s="406"/>
      <c r="H6" s="405"/>
      <c r="I6" s="406"/>
      <c r="J6" s="348">
        <f t="shared" si="15"/>
        <v>0</v>
      </c>
      <c r="K6" s="349">
        <f t="shared" si="16"/>
        <v>0</v>
      </c>
      <c r="L6" s="405"/>
      <c r="M6" s="406"/>
      <c r="N6" s="406"/>
      <c r="O6" s="406"/>
      <c r="P6" s="407"/>
      <c r="Q6" s="405"/>
      <c r="R6" s="406"/>
      <c r="S6" s="350" t="str">
        <f>IF(AM6=0,IF(Sprache="Deutsch",Sprachen!$A$94,IF(Sprache="Français",Sprachen!$B$94,Sprachen!$C$94)),AM6&amp;IF(AN6&lt;&gt;""," - "&amp;AN6,IF(AP6&lt;&gt;""," - "&amp;AP6,IF(AR6&lt;&gt;""," - "&amp;AR6,IF(AT6&lt;&gt;""," "&amp;AT6,"")))))</f>
        <v>Status ok</v>
      </c>
      <c r="T6" s="351">
        <f>SUMIF('Ref-Daten'!L:L,AF6,'Ref-Daten'!F:F)</f>
        <v>0</v>
      </c>
      <c r="U6" s="352">
        <f t="shared" si="0"/>
        <v>0</v>
      </c>
      <c r="V6" s="353" t="str" cm="1">
        <f t="array" ref="V6">IF(AND(3&lt;&gt;"",B6&lt;&gt;""),VLOOKUP(VLOOKUP(A6&amp;B6,CHOOSE({1,2},'Ref-Daten'!A:A&amp;'Ref-Daten'!B:B,'Ref-Daten'!G:G),2,0),Ref_KTypen,IF(Sprache="Deutsch",1,IF(Sprache="Français",2,3)),FALSE),"")</f>
        <v/>
      </c>
      <c r="W6" s="354">
        <f>SUMIF('Ref-Daten'!L:L,AF6,'Ref-Daten'!C:C)</f>
        <v>0</v>
      </c>
      <c r="X6" s="354">
        <f>SUMIF('Ref-Daten'!L:L,AF6,'Ref-Daten'!D:D)</f>
        <v>0</v>
      </c>
      <c r="Y6" s="354">
        <f>SUMIF('Ref-Daten'!L:L,AF6,'Ref-Daten'!E:E)</f>
        <v>0</v>
      </c>
      <c r="Z6" s="352">
        <f t="shared" si="1"/>
        <v>0</v>
      </c>
      <c r="AA6" s="354">
        <f t="shared" si="2"/>
        <v>0</v>
      </c>
      <c r="AB6" s="354">
        <f t="shared" si="3"/>
        <v>0</v>
      </c>
      <c r="AC6" s="349">
        <f t="shared" si="9"/>
        <v>0</v>
      </c>
      <c r="AD6" s="355">
        <f t="shared" si="10"/>
        <v>0</v>
      </c>
      <c r="AE6" s="356"/>
      <c r="AF6" s="356" t="str">
        <f t="shared" si="6"/>
        <v>-</v>
      </c>
      <c r="AG6" s="357">
        <f>SUMIF('Ref-Daten'!L:L,AF6,'Ref-Daten'!I:I)</f>
        <v>0</v>
      </c>
      <c r="AH6" s="357">
        <f>SUMIF('Ref-Daten'!L:L,AF6,'Ref-Daten'!J:J)</f>
        <v>0</v>
      </c>
      <c r="AI6" s="358">
        <f t="shared" si="7"/>
        <v>0</v>
      </c>
      <c r="AJ6" s="358">
        <f>AI6*SUMIF('Ref-Daten'!L:L,AF6,'Ref-Daten'!K:K)</f>
        <v>0</v>
      </c>
      <c r="AK6" s="359">
        <f t="shared" si="11"/>
        <v>0</v>
      </c>
      <c r="AL6" s="360"/>
      <c r="AM6" s="347">
        <f>IF(OR(AN6&lt;&gt;"",AP6&lt;&gt;"",AR6&lt;&gt;"",AT6&lt;&gt;""),IF(Sprache="Deutsch",Sprachen!$A$96,IF(Sprache="Français",Sprachen!$B$96,Sprachen!$C$96)),0)</f>
        <v>0</v>
      </c>
      <c r="AN6" s="1" t="str">
        <f>IF(A6&lt;&gt;"",IF(COUNTIF('Ref-Daten'!L:L,AF6)=1,"","Kombination Hersteller/Modell funktioniert nicht"),"")</f>
        <v/>
      </c>
      <c r="AO6" s="1">
        <f t="shared" si="8"/>
        <v>0</v>
      </c>
      <c r="AP6" s="1" t="str">
        <f>IF(AO6&gt;0,IF(Sprache="deutsch",Sprachen!$A$98,IF(Sprache="Français",Sprachen!$B$98,Sprachen!$C$98))&amp;" "&amp;AO6&amp;IF(Sprache="deutsch",Sprachen!$A$99,IF(Sprache="Français",Sprachen!$B$99,Sprachen!$C$99)),IF(AO6&lt;0,IF(Sprache="deutsch",Sprachen!$A$97,IF(Sprache="Français",Sprachen!$B$97,Sprachen!$C$97))&amp;" "&amp;AO6&amp;IF(Sprache="deutsch",Sprachen!$A$100,IF(Sprache="Français",Sprachen!$B$100,Sprachen!$C$100)),""))</f>
        <v/>
      </c>
      <c r="AQ6" s="361">
        <f t="shared" si="12"/>
        <v>0</v>
      </c>
      <c r="AR6" s="1" t="str">
        <f>IF(AQ6&lt;0,IF(Sprache="Deutsch",Sprachen!$A$101,IF(Sprache="Français",Sprachen!$B$101,Sprachen!$C$101)),"")</f>
        <v/>
      </c>
      <c r="AS6" s="361">
        <f t="shared" si="13"/>
        <v>0</v>
      </c>
      <c r="AT6" s="1" t="str">
        <f t="shared" si="14"/>
        <v/>
      </c>
    </row>
    <row r="7" spans="1:46" s="1" customFormat="1" ht="12" customHeight="1">
      <c r="A7" s="404"/>
      <c r="B7" s="404"/>
      <c r="C7" s="404"/>
      <c r="D7" s="405"/>
      <c r="E7" s="406"/>
      <c r="F7" s="405"/>
      <c r="G7" s="406"/>
      <c r="H7" s="405"/>
      <c r="I7" s="406"/>
      <c r="J7" s="348">
        <f t="shared" si="15"/>
        <v>0</v>
      </c>
      <c r="K7" s="349">
        <f t="shared" si="16"/>
        <v>0</v>
      </c>
      <c r="L7" s="405"/>
      <c r="M7" s="406"/>
      <c r="N7" s="406"/>
      <c r="O7" s="406"/>
      <c r="P7" s="407"/>
      <c r="Q7" s="405"/>
      <c r="R7" s="406"/>
      <c r="S7" s="350" t="str">
        <f>IF(AM7=0,IF(Sprache="Deutsch",Sprachen!$A$94,IF(Sprache="Français",Sprachen!$B$94,Sprachen!$C$94)),AM7&amp;IF(AN7&lt;&gt;""," - "&amp;AN7,IF(AP7&lt;&gt;""," - "&amp;AP7,IF(AR7&lt;&gt;""," - "&amp;AR7,IF(AT7&lt;&gt;""," "&amp;AT7,"")))))</f>
        <v>Status ok</v>
      </c>
      <c r="T7" s="351">
        <f>SUMIF('Ref-Daten'!L:L,AF7,'Ref-Daten'!F:F)</f>
        <v>0</v>
      </c>
      <c r="U7" s="352">
        <f t="shared" si="0"/>
        <v>0</v>
      </c>
      <c r="V7" s="353" t="str" cm="1">
        <f t="array" ref="V7">IF(AND(3&lt;&gt;"",B7&lt;&gt;""),VLOOKUP(VLOOKUP(A7&amp;B7,CHOOSE({1,2},'Ref-Daten'!A:A&amp;'Ref-Daten'!B:B,'Ref-Daten'!G:G),2,0),Ref_KTypen,IF(Sprache="Deutsch",1,IF(Sprache="Français",2,3)),FALSE),"")</f>
        <v/>
      </c>
      <c r="W7" s="354">
        <f>SUMIF('Ref-Daten'!L:L,AF7,'Ref-Daten'!C:C)</f>
        <v>0</v>
      </c>
      <c r="X7" s="354">
        <f>SUMIF('Ref-Daten'!L:L,AF7,'Ref-Daten'!D:D)</f>
        <v>0</v>
      </c>
      <c r="Y7" s="354">
        <f>SUMIF('Ref-Daten'!L:L,AF7,'Ref-Daten'!E:E)</f>
        <v>0</v>
      </c>
      <c r="Z7" s="352">
        <f t="shared" si="1"/>
        <v>0</v>
      </c>
      <c r="AA7" s="354">
        <f t="shared" si="2"/>
        <v>0</v>
      </c>
      <c r="AB7" s="354">
        <f t="shared" si="3"/>
        <v>0</v>
      </c>
      <c r="AC7" s="349">
        <f t="shared" si="9"/>
        <v>0</v>
      </c>
      <c r="AD7" s="355">
        <f t="shared" si="10"/>
        <v>0</v>
      </c>
      <c r="AE7" s="356"/>
      <c r="AF7" s="356" t="str">
        <f t="shared" si="6"/>
        <v>-</v>
      </c>
      <c r="AG7" s="357">
        <f>SUMIF('Ref-Daten'!L:L,AF7,'Ref-Daten'!I:I)</f>
        <v>0</v>
      </c>
      <c r="AH7" s="357">
        <f>SUMIF('Ref-Daten'!L:L,AF7,'Ref-Daten'!J:J)</f>
        <v>0</v>
      </c>
      <c r="AI7" s="358">
        <f t="shared" si="7"/>
        <v>0</v>
      </c>
      <c r="AJ7" s="358">
        <f>AI7*SUMIF('Ref-Daten'!L:L,AF7,'Ref-Daten'!K:K)</f>
        <v>0</v>
      </c>
      <c r="AK7" s="359">
        <f t="shared" si="11"/>
        <v>0</v>
      </c>
      <c r="AL7" s="360"/>
      <c r="AM7" s="347">
        <f>IF(OR(AN7&lt;&gt;"",AP7&lt;&gt;"",AR7&lt;&gt;"",AT7&lt;&gt;""),IF(Sprache="Deutsch",Sprachen!$A$96,IF(Sprache="Français",Sprachen!$B$96,Sprachen!$C$96)),0)</f>
        <v>0</v>
      </c>
      <c r="AN7" s="1" t="str">
        <f>IF(A7&lt;&gt;"",IF(COUNTIF('Ref-Daten'!L:L,AF7)=1,"","Kombination Hersteller/Modell funktioniert nicht"),"")</f>
        <v/>
      </c>
      <c r="AO7" s="1">
        <f t="shared" si="8"/>
        <v>0</v>
      </c>
      <c r="AP7" s="1" t="str">
        <f>IF(AO7&gt;0,IF(Sprache="deutsch",Sprachen!$A$98,IF(Sprache="Français",Sprachen!$B$98,Sprachen!$C$98))&amp;" "&amp;AO7&amp;IF(Sprache="deutsch",Sprachen!$A$99,IF(Sprache="Français",Sprachen!$B$99,Sprachen!$C$99)),IF(AO7&lt;0,IF(Sprache="deutsch",Sprachen!$A$97,IF(Sprache="Français",Sprachen!$B$97,Sprachen!$C$97))&amp;" "&amp;AO7&amp;IF(Sprache="deutsch",Sprachen!$A$100,IF(Sprache="Français",Sprachen!$B$100,Sprachen!$C$100)),""))</f>
        <v/>
      </c>
      <c r="AQ7" s="361">
        <f t="shared" si="12"/>
        <v>0</v>
      </c>
      <c r="AR7" s="1" t="str">
        <f>IF(AQ7&lt;0,IF(Sprache="Deutsch",Sprachen!$A$101,IF(Sprache="Français",Sprachen!$B$101,Sprachen!$C$101)),"")</f>
        <v/>
      </c>
      <c r="AS7" s="361">
        <f t="shared" si="13"/>
        <v>0</v>
      </c>
      <c r="AT7" s="1" t="str">
        <f t="shared" si="14"/>
        <v/>
      </c>
    </row>
    <row r="8" spans="1:46" s="1" customFormat="1" ht="12" customHeight="1">
      <c r="A8" s="404"/>
      <c r="B8" s="404"/>
      <c r="C8" s="404"/>
      <c r="D8" s="405"/>
      <c r="E8" s="406"/>
      <c r="F8" s="405"/>
      <c r="G8" s="406"/>
      <c r="H8" s="405"/>
      <c r="I8" s="406"/>
      <c r="J8" s="348">
        <f t="shared" si="15"/>
        <v>0</v>
      </c>
      <c r="K8" s="349">
        <f t="shared" si="16"/>
        <v>0</v>
      </c>
      <c r="L8" s="405"/>
      <c r="M8" s="406"/>
      <c r="N8" s="406"/>
      <c r="O8" s="406"/>
      <c r="P8" s="407"/>
      <c r="Q8" s="405"/>
      <c r="R8" s="406"/>
      <c r="S8" s="350" t="str">
        <f>IF(AM8=0,IF(Sprache="Deutsch",Sprachen!$A$94,IF(Sprache="Français",Sprachen!$B$94,Sprachen!$C$94)),AM8&amp;IF(AN8&lt;&gt;""," - "&amp;AN8,IF(AP8&lt;&gt;""," - "&amp;AP8,IF(AR8&lt;&gt;""," - "&amp;AR8,IF(AT8&lt;&gt;""," "&amp;AT8,"")))))</f>
        <v>Status ok</v>
      </c>
      <c r="T8" s="351">
        <f>SUMIF('Ref-Daten'!L:L,AF8,'Ref-Daten'!F:F)</f>
        <v>0</v>
      </c>
      <c r="U8" s="352">
        <f t="shared" si="0"/>
        <v>0</v>
      </c>
      <c r="V8" s="353" t="str" cm="1">
        <f t="array" ref="V8">IF(AND(3&lt;&gt;"",B8&lt;&gt;""),VLOOKUP(VLOOKUP(A8&amp;B8,CHOOSE({1,2},'Ref-Daten'!A:A&amp;'Ref-Daten'!B:B,'Ref-Daten'!G:G),2,0),Ref_KTypen,IF(Sprache="Deutsch",1,IF(Sprache="Français",2,3)),FALSE),"")</f>
        <v/>
      </c>
      <c r="W8" s="354">
        <f>SUMIF('Ref-Daten'!L:L,AF8,'Ref-Daten'!C:C)</f>
        <v>0</v>
      </c>
      <c r="X8" s="354">
        <f>SUMIF('Ref-Daten'!L:L,AF8,'Ref-Daten'!D:D)</f>
        <v>0</v>
      </c>
      <c r="Y8" s="354">
        <f>SUMIF('Ref-Daten'!L:L,AF8,'Ref-Daten'!E:E)</f>
        <v>0</v>
      </c>
      <c r="Z8" s="352">
        <f t="shared" si="1"/>
        <v>0</v>
      </c>
      <c r="AA8" s="354">
        <f t="shared" si="2"/>
        <v>0</v>
      </c>
      <c r="AB8" s="354">
        <f t="shared" si="3"/>
        <v>0</v>
      </c>
      <c r="AC8" s="349">
        <f t="shared" si="9"/>
        <v>0</v>
      </c>
      <c r="AD8" s="355">
        <f t="shared" si="10"/>
        <v>0</v>
      </c>
      <c r="AE8" s="356"/>
      <c r="AF8" s="356" t="str">
        <f t="shared" si="6"/>
        <v>-</v>
      </c>
      <c r="AG8" s="357">
        <f>SUMIF('Ref-Daten'!L:L,AF8,'Ref-Daten'!I:I)</f>
        <v>0</v>
      </c>
      <c r="AH8" s="357">
        <f>SUMIF('Ref-Daten'!L:L,AF8,'Ref-Daten'!J:J)</f>
        <v>0</v>
      </c>
      <c r="AI8" s="358">
        <f t="shared" si="7"/>
        <v>0</v>
      </c>
      <c r="AJ8" s="358">
        <f>AI8*SUMIF('Ref-Daten'!L:L,AF8,'Ref-Daten'!K:K)</f>
        <v>0</v>
      </c>
      <c r="AK8" s="359">
        <f t="shared" si="11"/>
        <v>0</v>
      </c>
      <c r="AL8" s="360"/>
      <c r="AM8" s="347">
        <f>IF(OR(AN8&lt;&gt;"",AP8&lt;&gt;"",AR8&lt;&gt;"",AT8&lt;&gt;""),IF(Sprache="Deutsch",Sprachen!$A$96,IF(Sprache="Français",Sprachen!$B$96,Sprachen!$C$96)),0)</f>
        <v>0</v>
      </c>
      <c r="AN8" s="1" t="str">
        <f>IF(A8&lt;&gt;"",IF(COUNTIF('Ref-Daten'!L:L,AF8)=1,"","Kombination Hersteller/Modell funktioniert nicht"),"")</f>
        <v/>
      </c>
      <c r="AO8" s="1">
        <f t="shared" si="8"/>
        <v>0</v>
      </c>
      <c r="AP8" s="1" t="str">
        <f>IF(AO8&gt;0,IF(Sprache="deutsch",Sprachen!$A$98,IF(Sprache="Français",Sprachen!$B$98,Sprachen!$C$98))&amp;" "&amp;AO8&amp;IF(Sprache="deutsch",Sprachen!$A$99,IF(Sprache="Français",Sprachen!$B$99,Sprachen!$C$99)),IF(AO8&lt;0,IF(Sprache="deutsch",Sprachen!$A$97,IF(Sprache="Français",Sprachen!$B$97,Sprachen!$C$97))&amp;" "&amp;AO8&amp;IF(Sprache="deutsch",Sprachen!$A$100,IF(Sprache="Français",Sprachen!$B$100,Sprachen!$C$100)),""))</f>
        <v/>
      </c>
      <c r="AQ8" s="361">
        <f t="shared" si="12"/>
        <v>0</v>
      </c>
      <c r="AR8" s="1" t="str">
        <f>IF(AQ8&lt;0,IF(Sprache="Deutsch",Sprachen!$A$101,IF(Sprache="Français",Sprachen!$B$101,Sprachen!$C$101)),"")</f>
        <v/>
      </c>
      <c r="AS8" s="361">
        <f t="shared" si="13"/>
        <v>0</v>
      </c>
      <c r="AT8" s="1" t="str">
        <f t="shared" si="14"/>
        <v/>
      </c>
    </row>
    <row r="9" spans="1:46" s="1" customFormat="1" ht="12" customHeight="1">
      <c r="A9" s="404"/>
      <c r="B9" s="404"/>
      <c r="C9" s="404"/>
      <c r="D9" s="405"/>
      <c r="E9" s="406"/>
      <c r="F9" s="405"/>
      <c r="G9" s="406"/>
      <c r="H9" s="405"/>
      <c r="I9" s="406"/>
      <c r="J9" s="348">
        <f t="shared" si="15"/>
        <v>0</v>
      </c>
      <c r="K9" s="349">
        <f t="shared" si="16"/>
        <v>0</v>
      </c>
      <c r="L9" s="405"/>
      <c r="M9" s="406"/>
      <c r="N9" s="406"/>
      <c r="O9" s="406"/>
      <c r="P9" s="407"/>
      <c r="Q9" s="405"/>
      <c r="R9" s="406"/>
      <c r="S9" s="350" t="str">
        <f>IF(AM9=0,IF(Sprache="Deutsch",Sprachen!$A$94,IF(Sprache="Français",Sprachen!$B$94,Sprachen!$C$94)),AM9&amp;IF(AN9&lt;&gt;""," - "&amp;AN9,IF(AP9&lt;&gt;""," - "&amp;AP9,IF(AR9&lt;&gt;""," - "&amp;AR9,IF(AT9&lt;&gt;""," "&amp;AT9,"")))))</f>
        <v>Status ok</v>
      </c>
      <c r="T9" s="351">
        <f>SUMIF('Ref-Daten'!L:L,AF9,'Ref-Daten'!F:F)</f>
        <v>0</v>
      </c>
      <c r="U9" s="352">
        <f t="shared" si="0"/>
        <v>0</v>
      </c>
      <c r="V9" s="353" t="str" cm="1">
        <f t="array" ref="V9">IF(AND(3&lt;&gt;"",B9&lt;&gt;""),VLOOKUP(VLOOKUP(A9&amp;B9,CHOOSE({1,2},'Ref-Daten'!A:A&amp;'Ref-Daten'!B:B,'Ref-Daten'!G:G),2,0),Ref_KTypen,IF(Sprache="Deutsch",1,IF(Sprache="Français",2,3)),FALSE),"")</f>
        <v/>
      </c>
      <c r="W9" s="354">
        <f>SUMIF('Ref-Daten'!L:L,AF9,'Ref-Daten'!C:C)</f>
        <v>0</v>
      </c>
      <c r="X9" s="354">
        <f>SUMIF('Ref-Daten'!L:L,AF9,'Ref-Daten'!D:D)</f>
        <v>0</v>
      </c>
      <c r="Y9" s="354">
        <f>SUMIF('Ref-Daten'!L:L,AF9,'Ref-Daten'!E:E)</f>
        <v>0</v>
      </c>
      <c r="Z9" s="352">
        <f t="shared" si="1"/>
        <v>0</v>
      </c>
      <c r="AA9" s="354">
        <f t="shared" si="2"/>
        <v>0</v>
      </c>
      <c r="AB9" s="354">
        <f t="shared" si="3"/>
        <v>0</v>
      </c>
      <c r="AC9" s="349">
        <f t="shared" si="9"/>
        <v>0</v>
      </c>
      <c r="AD9" s="355">
        <f t="shared" si="10"/>
        <v>0</v>
      </c>
      <c r="AE9" s="356"/>
      <c r="AF9" s="356" t="str">
        <f t="shared" si="6"/>
        <v>-</v>
      </c>
      <c r="AG9" s="357">
        <f>SUMIF('Ref-Daten'!L:L,AF9,'Ref-Daten'!I:I)</f>
        <v>0</v>
      </c>
      <c r="AH9" s="357">
        <f>SUMIF('Ref-Daten'!L:L,AF9,'Ref-Daten'!J:J)</f>
        <v>0</v>
      </c>
      <c r="AI9" s="358">
        <f t="shared" si="7"/>
        <v>0</v>
      </c>
      <c r="AJ9" s="358">
        <f>AI9*SUMIF('Ref-Daten'!L:L,AF9,'Ref-Daten'!K:K)</f>
        <v>0</v>
      </c>
      <c r="AK9" s="359">
        <f t="shared" si="11"/>
        <v>0</v>
      </c>
      <c r="AL9" s="360"/>
      <c r="AM9" s="347">
        <f>IF(OR(AN9&lt;&gt;"",AP9&lt;&gt;"",AR9&lt;&gt;"",AT9&lt;&gt;""),IF(Sprache="Deutsch",Sprachen!$A$96,IF(Sprache="Français",Sprachen!$B$96,Sprachen!$C$96)),0)</f>
        <v>0</v>
      </c>
      <c r="AN9" s="1" t="str">
        <f>IF(A9&lt;&gt;"",IF(COUNTIF('Ref-Daten'!L:L,AF9)=1,"","Kombination Hersteller/Modell funktioniert nicht"),"")</f>
        <v/>
      </c>
      <c r="AO9" s="1">
        <f t="shared" si="8"/>
        <v>0</v>
      </c>
      <c r="AP9" s="1" t="str">
        <f>IF(AO9&gt;0,IF(Sprache="deutsch",Sprachen!$A$98,IF(Sprache="Français",Sprachen!$B$98,Sprachen!$C$98))&amp;" "&amp;AO9&amp;IF(Sprache="deutsch",Sprachen!$A$99,IF(Sprache="Français",Sprachen!$B$99,Sprachen!$C$99)),IF(AO9&lt;0,IF(Sprache="deutsch",Sprachen!$A$97,IF(Sprache="Français",Sprachen!$B$97,Sprachen!$C$97))&amp;" "&amp;AO9&amp;IF(Sprache="deutsch",Sprachen!$A$100,IF(Sprache="Français",Sprachen!$B$100,Sprachen!$C$100)),""))</f>
        <v/>
      </c>
      <c r="AQ9" s="361">
        <f t="shared" si="12"/>
        <v>0</v>
      </c>
      <c r="AR9" s="1" t="str">
        <f>IF(AQ9&lt;0,IF(Sprache="Deutsch",Sprachen!$A$101,IF(Sprache="Français",Sprachen!$B$101,Sprachen!$C$101)),"")</f>
        <v/>
      </c>
      <c r="AS9" s="361">
        <f t="shared" si="13"/>
        <v>0</v>
      </c>
      <c r="AT9" s="1" t="str">
        <f t="shared" si="14"/>
        <v/>
      </c>
    </row>
    <row r="10" spans="1:46" s="1" customFormat="1" ht="12" customHeight="1">
      <c r="A10" s="404"/>
      <c r="B10" s="404"/>
      <c r="C10" s="404"/>
      <c r="D10" s="405"/>
      <c r="E10" s="406"/>
      <c r="F10" s="405"/>
      <c r="G10" s="406"/>
      <c r="H10" s="405"/>
      <c r="I10" s="406"/>
      <c r="J10" s="348">
        <f t="shared" si="15"/>
        <v>0</v>
      </c>
      <c r="K10" s="349">
        <f t="shared" si="16"/>
        <v>0</v>
      </c>
      <c r="L10" s="405"/>
      <c r="M10" s="406"/>
      <c r="N10" s="406"/>
      <c r="O10" s="406"/>
      <c r="P10" s="407"/>
      <c r="Q10" s="405"/>
      <c r="R10" s="406"/>
      <c r="S10" s="350" t="str">
        <f>IF(AM10=0,IF(Sprache="Deutsch",Sprachen!$A$94,IF(Sprache="Français",Sprachen!$B$94,Sprachen!$C$94)),AM10&amp;IF(AN10&lt;&gt;""," - "&amp;AN10,IF(AP10&lt;&gt;""," - "&amp;AP10,IF(AR10&lt;&gt;""," - "&amp;AR10,IF(AT10&lt;&gt;""," "&amp;AT10,"")))))</f>
        <v>Status ok</v>
      </c>
      <c r="T10" s="351">
        <f>SUMIF('Ref-Daten'!L:L,AF10,'Ref-Daten'!F:F)</f>
        <v>0</v>
      </c>
      <c r="U10" s="352">
        <f t="shared" si="0"/>
        <v>0</v>
      </c>
      <c r="V10" s="353" t="str" cm="1">
        <f t="array" ref="V10">IF(AND(3&lt;&gt;"",B10&lt;&gt;""),VLOOKUP(VLOOKUP(A10&amp;B10,CHOOSE({1,2},'Ref-Daten'!A:A&amp;'Ref-Daten'!B:B,'Ref-Daten'!G:G),2,0),Ref_KTypen,IF(Sprache="Deutsch",1,IF(Sprache="Français",2,3)),FALSE),"")</f>
        <v/>
      </c>
      <c r="W10" s="354">
        <f>SUMIF('Ref-Daten'!L:L,AF10,'Ref-Daten'!C:C)</f>
        <v>0</v>
      </c>
      <c r="X10" s="354">
        <f>SUMIF('Ref-Daten'!L:L,AF10,'Ref-Daten'!D:D)</f>
        <v>0</v>
      </c>
      <c r="Y10" s="354">
        <f>SUMIF('Ref-Daten'!L:L,AF10,'Ref-Daten'!E:E)</f>
        <v>0</v>
      </c>
      <c r="Z10" s="352">
        <f t="shared" si="1"/>
        <v>0</v>
      </c>
      <c r="AA10" s="354">
        <f t="shared" si="2"/>
        <v>0</v>
      </c>
      <c r="AB10" s="354">
        <f t="shared" si="3"/>
        <v>0</v>
      </c>
      <c r="AC10" s="349">
        <f t="shared" si="9"/>
        <v>0</v>
      </c>
      <c r="AD10" s="355">
        <f t="shared" si="10"/>
        <v>0</v>
      </c>
      <c r="AE10" s="356"/>
      <c r="AF10" s="356" t="str">
        <f t="shared" si="6"/>
        <v>-</v>
      </c>
      <c r="AG10" s="357">
        <f>SUMIF('Ref-Daten'!L:L,AF10,'Ref-Daten'!I:I)</f>
        <v>0</v>
      </c>
      <c r="AH10" s="357">
        <f>SUMIF('Ref-Daten'!L:L,AF10,'Ref-Daten'!J:J)</f>
        <v>0</v>
      </c>
      <c r="AI10" s="358">
        <f t="shared" si="7"/>
        <v>0</v>
      </c>
      <c r="AJ10" s="358">
        <f>AI10*SUMIF('Ref-Daten'!L:L,AF10,'Ref-Daten'!K:K)</f>
        <v>0</v>
      </c>
      <c r="AK10" s="359">
        <f t="shared" si="11"/>
        <v>0</v>
      </c>
      <c r="AL10" s="360"/>
      <c r="AM10" s="347">
        <f>IF(OR(AN10&lt;&gt;"",AP10&lt;&gt;"",AR10&lt;&gt;"",AT10&lt;&gt;""),IF(Sprache="Deutsch",Sprachen!$A$96,IF(Sprache="Français",Sprachen!$B$96,Sprachen!$C$96)),0)</f>
        <v>0</v>
      </c>
      <c r="AN10" s="1" t="str">
        <f>IF(A10&lt;&gt;"",IF(COUNTIF('Ref-Daten'!L:L,AF10)=1,"","Kombination Hersteller/Modell funktioniert nicht"),"")</f>
        <v/>
      </c>
      <c r="AO10" s="1">
        <f t="shared" si="8"/>
        <v>0</v>
      </c>
      <c r="AP10" s="1" t="str">
        <f>IF(AO10&gt;0,IF(Sprache="deutsch",Sprachen!$A$98,IF(Sprache="Français",Sprachen!$B$98,Sprachen!$C$98))&amp;" "&amp;AO10&amp;IF(Sprache="deutsch",Sprachen!$A$99,IF(Sprache="Français",Sprachen!$B$99,Sprachen!$C$99)),IF(AO10&lt;0,IF(Sprache="deutsch",Sprachen!$A$97,IF(Sprache="Français",Sprachen!$B$97,Sprachen!$C$97))&amp;" "&amp;AO10&amp;IF(Sprache="deutsch",Sprachen!$A$100,IF(Sprache="Français",Sprachen!$B$100,Sprachen!$C$100)),""))</f>
        <v/>
      </c>
      <c r="AQ10" s="361">
        <f t="shared" si="12"/>
        <v>0</v>
      </c>
      <c r="AR10" s="1" t="str">
        <f>IF(AQ10&lt;0,IF(Sprache="Deutsch",Sprachen!$A$101,IF(Sprache="Français",Sprachen!$B$101,Sprachen!$C$101)),"")</f>
        <v/>
      </c>
      <c r="AS10" s="361">
        <f t="shared" si="13"/>
        <v>0</v>
      </c>
      <c r="AT10" s="1" t="str">
        <f t="shared" si="14"/>
        <v/>
      </c>
    </row>
    <row r="11" spans="1:46" s="1" customFormat="1" ht="12" customHeight="1">
      <c r="A11" s="404"/>
      <c r="B11" s="404"/>
      <c r="C11" s="404"/>
      <c r="D11" s="405"/>
      <c r="E11" s="406"/>
      <c r="F11" s="405"/>
      <c r="G11" s="406"/>
      <c r="H11" s="405"/>
      <c r="I11" s="406"/>
      <c r="J11" s="348">
        <f t="shared" si="15"/>
        <v>0</v>
      </c>
      <c r="K11" s="349">
        <f t="shared" si="16"/>
        <v>0</v>
      </c>
      <c r="L11" s="405"/>
      <c r="M11" s="406"/>
      <c r="N11" s="406"/>
      <c r="O11" s="406"/>
      <c r="P11" s="407"/>
      <c r="Q11" s="405"/>
      <c r="R11" s="406"/>
      <c r="S11" s="350" t="str">
        <f>IF(AM11=0,IF(Sprache="Deutsch",Sprachen!$A$94,IF(Sprache="Français",Sprachen!$B$94,Sprachen!$C$94)),AM11&amp;IF(AN11&lt;&gt;""," - "&amp;AN11,IF(AP11&lt;&gt;""," - "&amp;AP11,IF(AR11&lt;&gt;""," - "&amp;AR11,IF(AT11&lt;&gt;""," "&amp;AT11,"")))))</f>
        <v>Status ok</v>
      </c>
      <c r="T11" s="351">
        <f>SUMIF('Ref-Daten'!L:L,AF11,'Ref-Daten'!F:F)</f>
        <v>0</v>
      </c>
      <c r="U11" s="352">
        <f t="shared" si="0"/>
        <v>0</v>
      </c>
      <c r="V11" s="353" t="str" cm="1">
        <f t="array" ref="V11">IF(AND(3&lt;&gt;"",B11&lt;&gt;""),VLOOKUP(VLOOKUP(A11&amp;B11,CHOOSE({1,2},'Ref-Daten'!A:A&amp;'Ref-Daten'!B:B,'Ref-Daten'!G:G),2,0),Ref_KTypen,IF(Sprache="Deutsch",1,IF(Sprache="Français",2,3)),FALSE),"")</f>
        <v/>
      </c>
      <c r="W11" s="354">
        <f>SUMIF('Ref-Daten'!L:L,AF11,'Ref-Daten'!C:C)</f>
        <v>0</v>
      </c>
      <c r="X11" s="354">
        <f>SUMIF('Ref-Daten'!L:L,AF11,'Ref-Daten'!D:D)</f>
        <v>0</v>
      </c>
      <c r="Y11" s="354">
        <f>SUMIF('Ref-Daten'!L:L,AF11,'Ref-Daten'!E:E)</f>
        <v>0</v>
      </c>
      <c r="Z11" s="352">
        <f t="shared" si="1"/>
        <v>0</v>
      </c>
      <c r="AA11" s="354">
        <f t="shared" si="2"/>
        <v>0</v>
      </c>
      <c r="AB11" s="354">
        <f t="shared" si="3"/>
        <v>0</v>
      </c>
      <c r="AC11" s="349">
        <f t="shared" si="9"/>
        <v>0</v>
      </c>
      <c r="AD11" s="355">
        <f t="shared" si="10"/>
        <v>0</v>
      </c>
      <c r="AE11" s="356"/>
      <c r="AF11" s="356" t="str">
        <f t="shared" si="6"/>
        <v>-</v>
      </c>
      <c r="AG11" s="357">
        <f>SUMIF('Ref-Daten'!L:L,AF11,'Ref-Daten'!I:I)</f>
        <v>0</v>
      </c>
      <c r="AH11" s="357">
        <f>SUMIF('Ref-Daten'!L:L,AF11,'Ref-Daten'!J:J)</f>
        <v>0</v>
      </c>
      <c r="AI11" s="358">
        <f t="shared" si="7"/>
        <v>0</v>
      </c>
      <c r="AJ11" s="358">
        <f>AI11*SUMIF('Ref-Daten'!L:L,AF11,'Ref-Daten'!K:K)</f>
        <v>0</v>
      </c>
      <c r="AK11" s="359">
        <f t="shared" si="11"/>
        <v>0</v>
      </c>
      <c r="AL11" s="360"/>
      <c r="AM11" s="347">
        <f>IF(OR(AN11&lt;&gt;"",AP11&lt;&gt;"",AR11&lt;&gt;"",AT11&lt;&gt;""),IF(Sprache="Deutsch",Sprachen!$A$96,IF(Sprache="Français",Sprachen!$B$96,Sprachen!$C$96)),0)</f>
        <v>0</v>
      </c>
      <c r="AN11" s="1" t="str">
        <f>IF(A11&lt;&gt;"",IF(COUNTIF('Ref-Daten'!L:L,AF11)=1,"","Kombination Hersteller/Modell funktioniert nicht"),"")</f>
        <v/>
      </c>
      <c r="AO11" s="1">
        <f t="shared" si="8"/>
        <v>0</v>
      </c>
      <c r="AP11" s="1" t="str">
        <f>IF(AO11&gt;0,IF(Sprache="deutsch",Sprachen!$A$98,IF(Sprache="Français",Sprachen!$B$98,Sprachen!$C$98))&amp;" "&amp;AO11&amp;IF(Sprache="deutsch",Sprachen!$A$99,IF(Sprache="Français",Sprachen!$B$99,Sprachen!$C$99)),IF(AO11&lt;0,IF(Sprache="deutsch",Sprachen!$A$97,IF(Sprache="Français",Sprachen!$B$97,Sprachen!$C$97))&amp;" "&amp;AO11&amp;IF(Sprache="deutsch",Sprachen!$A$100,IF(Sprache="Français",Sprachen!$B$100,Sprachen!$C$100)),""))</f>
        <v/>
      </c>
      <c r="AQ11" s="361">
        <f t="shared" si="12"/>
        <v>0</v>
      </c>
      <c r="AR11" s="1" t="str">
        <f>IF(AQ11&lt;0,IF(Sprache="Deutsch",Sprachen!$A$101,IF(Sprache="Français",Sprachen!$B$101,Sprachen!$C$101)),"")</f>
        <v/>
      </c>
      <c r="AS11" s="361">
        <f t="shared" si="13"/>
        <v>0</v>
      </c>
      <c r="AT11" s="1" t="str">
        <f t="shared" si="14"/>
        <v/>
      </c>
    </row>
    <row r="12" spans="1:46" s="1" customFormat="1" ht="12" customHeight="1">
      <c r="A12" s="404"/>
      <c r="B12" s="404"/>
      <c r="C12" s="404"/>
      <c r="D12" s="405"/>
      <c r="E12" s="406"/>
      <c r="F12" s="405"/>
      <c r="G12" s="406"/>
      <c r="H12" s="405"/>
      <c r="I12" s="406"/>
      <c r="J12" s="348">
        <f t="shared" si="15"/>
        <v>0</v>
      </c>
      <c r="K12" s="349">
        <f t="shared" si="16"/>
        <v>0</v>
      </c>
      <c r="L12" s="405"/>
      <c r="M12" s="406"/>
      <c r="N12" s="406"/>
      <c r="O12" s="406"/>
      <c r="P12" s="407"/>
      <c r="Q12" s="405"/>
      <c r="R12" s="406"/>
      <c r="S12" s="350" t="str">
        <f>IF(AM12=0,IF(Sprache="Deutsch",Sprachen!$A$94,IF(Sprache="Français",Sprachen!$B$94,Sprachen!$C$94)),AM12&amp;IF(AN12&lt;&gt;""," - "&amp;AN12,IF(AP12&lt;&gt;""," - "&amp;AP12,IF(AR12&lt;&gt;""," - "&amp;AR12,IF(AT12&lt;&gt;""," "&amp;AT12,"")))))</f>
        <v>Status ok</v>
      </c>
      <c r="T12" s="351">
        <f>SUMIF('Ref-Daten'!L:L,AF12,'Ref-Daten'!F:F)</f>
        <v>0</v>
      </c>
      <c r="U12" s="352">
        <f t="shared" si="0"/>
        <v>0</v>
      </c>
      <c r="V12" s="353" t="str" cm="1">
        <f t="array" ref="V12">IF(AND(3&lt;&gt;"",B12&lt;&gt;""),VLOOKUP(VLOOKUP(A12&amp;B12,CHOOSE({1,2},'Ref-Daten'!A:A&amp;'Ref-Daten'!B:B,'Ref-Daten'!G:G),2,0),Ref_KTypen,IF(Sprache="Deutsch",1,IF(Sprache="Français",2,3)),FALSE),"")</f>
        <v/>
      </c>
      <c r="W12" s="354">
        <f>SUMIF('Ref-Daten'!L:L,AF12,'Ref-Daten'!C:C)</f>
        <v>0</v>
      </c>
      <c r="X12" s="354">
        <f>SUMIF('Ref-Daten'!L:L,AF12,'Ref-Daten'!D:D)</f>
        <v>0</v>
      </c>
      <c r="Y12" s="354">
        <f>SUMIF('Ref-Daten'!L:L,AF12,'Ref-Daten'!E:E)</f>
        <v>0</v>
      </c>
      <c r="Z12" s="352">
        <f t="shared" si="1"/>
        <v>0</v>
      </c>
      <c r="AA12" s="354">
        <f t="shared" si="2"/>
        <v>0</v>
      </c>
      <c r="AB12" s="354">
        <f t="shared" si="3"/>
        <v>0</v>
      </c>
      <c r="AC12" s="349">
        <f t="shared" si="9"/>
        <v>0</v>
      </c>
      <c r="AD12" s="355">
        <f t="shared" si="10"/>
        <v>0</v>
      </c>
      <c r="AE12" s="356"/>
      <c r="AF12" s="356" t="str">
        <f t="shared" si="6"/>
        <v>-</v>
      </c>
      <c r="AG12" s="357">
        <f>SUMIF('Ref-Daten'!L:L,AF12,'Ref-Daten'!I:I)</f>
        <v>0</v>
      </c>
      <c r="AH12" s="357">
        <f>SUMIF('Ref-Daten'!L:L,AF12,'Ref-Daten'!J:J)</f>
        <v>0</v>
      </c>
      <c r="AI12" s="358">
        <f t="shared" si="7"/>
        <v>0</v>
      </c>
      <c r="AJ12" s="358">
        <f>AI12*SUMIF('Ref-Daten'!L:L,AF12,'Ref-Daten'!K:K)</f>
        <v>0</v>
      </c>
      <c r="AK12" s="359">
        <f t="shared" si="11"/>
        <v>0</v>
      </c>
      <c r="AL12" s="360"/>
      <c r="AM12" s="347">
        <f>IF(OR(AN12&lt;&gt;"",AP12&lt;&gt;"",AR12&lt;&gt;"",AT12&lt;&gt;""),IF(Sprache="Deutsch",Sprachen!$A$96,IF(Sprache="Français",Sprachen!$B$96,Sprachen!$C$96)),0)</f>
        <v>0</v>
      </c>
      <c r="AN12" s="1" t="str">
        <f>IF(A12&lt;&gt;"",IF(COUNTIF('Ref-Daten'!L:L,AF12)=1,"","Kombination Hersteller/Modell funktioniert nicht"),"")</f>
        <v/>
      </c>
      <c r="AO12" s="1">
        <f t="shared" si="8"/>
        <v>0</v>
      </c>
      <c r="AP12" s="1" t="str">
        <f>IF(AO12&gt;0,IF(Sprache="deutsch",Sprachen!$A$98,IF(Sprache="Français",Sprachen!$B$98,Sprachen!$C$98))&amp;" "&amp;AO12&amp;IF(Sprache="deutsch",Sprachen!$A$99,IF(Sprache="Français",Sprachen!$B$99,Sprachen!$C$99)),IF(AO12&lt;0,IF(Sprache="deutsch",Sprachen!$A$97,IF(Sprache="Français",Sprachen!$B$97,Sprachen!$C$97))&amp;" "&amp;AO12&amp;IF(Sprache="deutsch",Sprachen!$A$100,IF(Sprache="Français",Sprachen!$B$100,Sprachen!$C$100)),""))</f>
        <v/>
      </c>
      <c r="AQ12" s="361">
        <f t="shared" si="12"/>
        <v>0</v>
      </c>
      <c r="AR12" s="1" t="str">
        <f>IF(AQ12&lt;0,IF(Sprache="Deutsch",Sprachen!$A$101,IF(Sprache="Français",Sprachen!$B$101,Sprachen!$C$101)),"")</f>
        <v/>
      </c>
      <c r="AS12" s="361">
        <f t="shared" si="13"/>
        <v>0</v>
      </c>
      <c r="AT12" s="1" t="str">
        <f t="shared" si="14"/>
        <v/>
      </c>
    </row>
    <row r="13" spans="1:46" s="1" customFormat="1" ht="12" customHeight="1">
      <c r="A13" s="404"/>
      <c r="B13" s="404"/>
      <c r="C13" s="404"/>
      <c r="D13" s="405"/>
      <c r="E13" s="406"/>
      <c r="F13" s="405"/>
      <c r="G13" s="406"/>
      <c r="H13" s="405"/>
      <c r="I13" s="406"/>
      <c r="J13" s="348">
        <f t="shared" si="15"/>
        <v>0</v>
      </c>
      <c r="K13" s="349">
        <f t="shared" si="16"/>
        <v>0</v>
      </c>
      <c r="L13" s="405"/>
      <c r="M13" s="406"/>
      <c r="N13" s="406"/>
      <c r="O13" s="406"/>
      <c r="P13" s="407"/>
      <c r="Q13" s="405"/>
      <c r="R13" s="406"/>
      <c r="S13" s="350" t="str">
        <f>IF(AM13=0,IF(Sprache="Deutsch",Sprachen!$A$94,IF(Sprache="Français",Sprachen!$B$94,Sprachen!$C$94)),AM13&amp;IF(AN13&lt;&gt;""," - "&amp;AN13,IF(AP13&lt;&gt;""," - "&amp;AP13,IF(AR13&lt;&gt;""," - "&amp;AR13,IF(AT13&lt;&gt;""," "&amp;AT13,"")))))</f>
        <v>Status ok</v>
      </c>
      <c r="T13" s="351">
        <f>SUMIF('Ref-Daten'!L:L,AF13,'Ref-Daten'!F:F)</f>
        <v>0</v>
      </c>
      <c r="U13" s="352">
        <f t="shared" si="0"/>
        <v>0</v>
      </c>
      <c r="V13" s="353" t="str" cm="1">
        <f t="array" ref="V13">IF(AND(3&lt;&gt;"",B13&lt;&gt;""),VLOOKUP(VLOOKUP(A13&amp;B13,CHOOSE({1,2},'Ref-Daten'!A:A&amp;'Ref-Daten'!B:B,'Ref-Daten'!G:G),2,0),Ref_KTypen,IF(Sprache="Deutsch",1,IF(Sprache="Français",2,3)),FALSE),"")</f>
        <v/>
      </c>
      <c r="W13" s="354">
        <f>SUMIF('Ref-Daten'!L:L,AF13,'Ref-Daten'!C:C)</f>
        <v>0</v>
      </c>
      <c r="X13" s="354">
        <f>SUMIF('Ref-Daten'!L:L,AF13,'Ref-Daten'!D:D)</f>
        <v>0</v>
      </c>
      <c r="Y13" s="354">
        <f>SUMIF('Ref-Daten'!L:L,AF13,'Ref-Daten'!E:E)</f>
        <v>0</v>
      </c>
      <c r="Z13" s="352">
        <f t="shared" si="1"/>
        <v>0</v>
      </c>
      <c r="AA13" s="354">
        <f t="shared" si="2"/>
        <v>0</v>
      </c>
      <c r="AB13" s="354">
        <f t="shared" si="3"/>
        <v>0</v>
      </c>
      <c r="AC13" s="349">
        <f t="shared" si="9"/>
        <v>0</v>
      </c>
      <c r="AD13" s="355">
        <f t="shared" si="10"/>
        <v>0</v>
      </c>
      <c r="AE13" s="356"/>
      <c r="AF13" s="356" t="str">
        <f t="shared" si="6"/>
        <v>-</v>
      </c>
      <c r="AG13" s="357">
        <f>SUMIF('Ref-Daten'!L:L,AF13,'Ref-Daten'!I:I)</f>
        <v>0</v>
      </c>
      <c r="AH13" s="357">
        <f>SUMIF('Ref-Daten'!L:L,AF13,'Ref-Daten'!J:J)</f>
        <v>0</v>
      </c>
      <c r="AI13" s="358">
        <f t="shared" si="7"/>
        <v>0</v>
      </c>
      <c r="AJ13" s="358">
        <f>AI13*SUMIF('Ref-Daten'!L:L,AF13,'Ref-Daten'!K:K)</f>
        <v>0</v>
      </c>
      <c r="AK13" s="359">
        <f t="shared" si="11"/>
        <v>0</v>
      </c>
      <c r="AL13" s="360"/>
      <c r="AM13" s="347">
        <f>IF(OR(AN13&lt;&gt;"",AP13&lt;&gt;"",AR13&lt;&gt;"",AT13&lt;&gt;""),IF(Sprache="Deutsch",Sprachen!$A$96,IF(Sprache="Français",Sprachen!$B$96,Sprachen!$C$96)),0)</f>
        <v>0</v>
      </c>
      <c r="AN13" s="1" t="str">
        <f>IF(A13&lt;&gt;"",IF(COUNTIF('Ref-Daten'!L:L,AF13)=1,"","Kombination Hersteller/Modell funktioniert nicht"),"")</f>
        <v/>
      </c>
      <c r="AO13" s="1">
        <f t="shared" si="8"/>
        <v>0</v>
      </c>
      <c r="AP13" s="1" t="str">
        <f>IF(AO13&gt;0,IF(Sprache="deutsch",Sprachen!$A$98,IF(Sprache="Français",Sprachen!$B$98,Sprachen!$C$98))&amp;" "&amp;AO13&amp;IF(Sprache="deutsch",Sprachen!$A$99,IF(Sprache="Français",Sprachen!$B$99,Sprachen!$C$99)),IF(AO13&lt;0,IF(Sprache="deutsch",Sprachen!$A$97,IF(Sprache="Français",Sprachen!$B$97,Sprachen!$C$97))&amp;" "&amp;AO13&amp;IF(Sprache="deutsch",Sprachen!$A$100,IF(Sprache="Français",Sprachen!$B$100,Sprachen!$C$100)),""))</f>
        <v/>
      </c>
      <c r="AQ13" s="361">
        <f t="shared" si="12"/>
        <v>0</v>
      </c>
      <c r="AR13" s="1" t="str">
        <f>IF(AQ13&lt;0,IF(Sprache="Deutsch",Sprachen!$A$101,IF(Sprache="Français",Sprachen!$B$101,Sprachen!$C$101)),"")</f>
        <v/>
      </c>
      <c r="AS13" s="361">
        <f t="shared" si="13"/>
        <v>0</v>
      </c>
      <c r="AT13" s="1" t="str">
        <f t="shared" si="14"/>
        <v/>
      </c>
    </row>
    <row r="14" spans="1:46" s="1" customFormat="1" ht="12" customHeight="1">
      <c r="A14" s="404"/>
      <c r="B14" s="404"/>
      <c r="C14" s="404"/>
      <c r="D14" s="405"/>
      <c r="E14" s="406"/>
      <c r="F14" s="405"/>
      <c r="G14" s="406"/>
      <c r="H14" s="405"/>
      <c r="I14" s="406"/>
      <c r="J14" s="348">
        <f t="shared" si="15"/>
        <v>0</v>
      </c>
      <c r="K14" s="349">
        <f t="shared" si="16"/>
        <v>0</v>
      </c>
      <c r="L14" s="405"/>
      <c r="M14" s="406"/>
      <c r="N14" s="406"/>
      <c r="O14" s="406"/>
      <c r="P14" s="407"/>
      <c r="Q14" s="405"/>
      <c r="R14" s="406"/>
      <c r="S14" s="350" t="str">
        <f>IF(AM14=0,IF(Sprache="Deutsch",Sprachen!$A$94,IF(Sprache="Français",Sprachen!$B$94,Sprachen!$C$94)),AM14&amp;IF(AN14&lt;&gt;""," - "&amp;AN14,IF(AP14&lt;&gt;""," - "&amp;AP14,IF(AR14&lt;&gt;""," - "&amp;AR14,IF(AT14&lt;&gt;""," "&amp;AT14,"")))))</f>
        <v>Status ok</v>
      </c>
      <c r="T14" s="351">
        <f>SUMIF('Ref-Daten'!L:L,AF14,'Ref-Daten'!F:F)</f>
        <v>0</v>
      </c>
      <c r="U14" s="352">
        <f t="shared" si="0"/>
        <v>0</v>
      </c>
      <c r="V14" s="353" t="str" cm="1">
        <f t="array" ref="V14">IF(AND(3&lt;&gt;"",B14&lt;&gt;""),VLOOKUP(VLOOKUP(A14&amp;B14,CHOOSE({1,2},'Ref-Daten'!A:A&amp;'Ref-Daten'!B:B,'Ref-Daten'!G:G),2,0),Ref_KTypen,IF(Sprache="Deutsch",1,IF(Sprache="Français",2,3)),FALSE),"")</f>
        <v/>
      </c>
      <c r="W14" s="354">
        <f>SUMIF('Ref-Daten'!L:L,AF14,'Ref-Daten'!C:C)</f>
        <v>0</v>
      </c>
      <c r="X14" s="354">
        <f>SUMIF('Ref-Daten'!L:L,AF14,'Ref-Daten'!D:D)</f>
        <v>0</v>
      </c>
      <c r="Y14" s="354">
        <f>SUMIF('Ref-Daten'!L:L,AF14,'Ref-Daten'!E:E)</f>
        <v>0</v>
      </c>
      <c r="Z14" s="352">
        <f t="shared" si="1"/>
        <v>0</v>
      </c>
      <c r="AA14" s="354">
        <f t="shared" si="2"/>
        <v>0</v>
      </c>
      <c r="AB14" s="354">
        <f t="shared" si="3"/>
        <v>0</v>
      </c>
      <c r="AC14" s="349">
        <f t="shared" si="9"/>
        <v>0</v>
      </c>
      <c r="AD14" s="355">
        <f t="shared" si="10"/>
        <v>0</v>
      </c>
      <c r="AE14" s="356"/>
      <c r="AF14" s="356" t="str">
        <f t="shared" si="6"/>
        <v>-</v>
      </c>
      <c r="AG14" s="357">
        <f>SUMIF('Ref-Daten'!L:L,AF14,'Ref-Daten'!I:I)</f>
        <v>0</v>
      </c>
      <c r="AH14" s="357">
        <f>SUMIF('Ref-Daten'!L:L,AF14,'Ref-Daten'!J:J)</f>
        <v>0</v>
      </c>
      <c r="AI14" s="358">
        <f t="shared" si="7"/>
        <v>0</v>
      </c>
      <c r="AJ14" s="358">
        <f>AI14*SUMIF('Ref-Daten'!L:L,AF14,'Ref-Daten'!K:K)</f>
        <v>0</v>
      </c>
      <c r="AK14" s="359">
        <f t="shared" si="11"/>
        <v>0</v>
      </c>
      <c r="AL14" s="360"/>
      <c r="AM14" s="347">
        <f>IF(OR(AN14&lt;&gt;"",AP14&lt;&gt;"",AR14&lt;&gt;"",AT14&lt;&gt;""),IF(Sprache="Deutsch",Sprachen!$A$96,IF(Sprache="Français",Sprachen!$B$96,Sprachen!$C$96)),0)</f>
        <v>0</v>
      </c>
      <c r="AN14" s="1" t="str">
        <f>IF(A14&lt;&gt;"",IF(COUNTIF('Ref-Daten'!L:L,AF14)=1,"","Kombination Hersteller/Modell funktioniert nicht"),"")</f>
        <v/>
      </c>
      <c r="AO14" s="1">
        <f t="shared" si="8"/>
        <v>0</v>
      </c>
      <c r="AP14" s="1" t="str">
        <f>IF(AO14&gt;0,IF(Sprache="deutsch",Sprachen!$A$98,IF(Sprache="Français",Sprachen!$B$98,Sprachen!$C$98))&amp;" "&amp;AO14&amp;IF(Sprache="deutsch",Sprachen!$A$99,IF(Sprache="Français",Sprachen!$B$99,Sprachen!$C$99)),IF(AO14&lt;0,IF(Sprache="deutsch",Sprachen!$A$97,IF(Sprache="Français",Sprachen!$B$97,Sprachen!$C$97))&amp;" "&amp;AO14&amp;IF(Sprache="deutsch",Sprachen!$A$100,IF(Sprache="Français",Sprachen!$B$100,Sprachen!$C$100)),""))</f>
        <v/>
      </c>
      <c r="AQ14" s="361">
        <f t="shared" si="12"/>
        <v>0</v>
      </c>
      <c r="AR14" s="1" t="str">
        <f>IF(AQ14&lt;0,IF(Sprache="Deutsch",Sprachen!$A$101,IF(Sprache="Français",Sprachen!$B$101,Sprachen!$C$101)),"")</f>
        <v/>
      </c>
      <c r="AS14" s="361">
        <f t="shared" si="13"/>
        <v>0</v>
      </c>
      <c r="AT14" s="1" t="str">
        <f t="shared" si="14"/>
        <v/>
      </c>
    </row>
    <row r="15" spans="1:46" s="1" customFormat="1" ht="12" customHeight="1">
      <c r="A15" s="404"/>
      <c r="B15" s="404"/>
      <c r="C15" s="404"/>
      <c r="D15" s="405"/>
      <c r="E15" s="406"/>
      <c r="F15" s="405"/>
      <c r="G15" s="406"/>
      <c r="H15" s="405"/>
      <c r="I15" s="406"/>
      <c r="J15" s="348">
        <f t="shared" si="15"/>
        <v>0</v>
      </c>
      <c r="K15" s="349">
        <f t="shared" si="16"/>
        <v>0</v>
      </c>
      <c r="L15" s="405"/>
      <c r="M15" s="406"/>
      <c r="N15" s="406"/>
      <c r="O15" s="406"/>
      <c r="P15" s="407"/>
      <c r="Q15" s="405"/>
      <c r="R15" s="406"/>
      <c r="S15" s="350" t="str">
        <f>IF(AM15=0,IF(Sprache="Deutsch",Sprachen!$A$94,IF(Sprache="Français",Sprachen!$B$94,Sprachen!$C$94)),AM15&amp;IF(AN15&lt;&gt;""," - "&amp;AN15,IF(AP15&lt;&gt;""," - "&amp;AP15,IF(AR15&lt;&gt;""," - "&amp;AR15,IF(AT15&lt;&gt;""," "&amp;AT15,"")))))</f>
        <v>Status ok</v>
      </c>
      <c r="T15" s="351">
        <f>SUMIF('Ref-Daten'!L:L,AF15,'Ref-Daten'!F:F)</f>
        <v>0</v>
      </c>
      <c r="U15" s="352">
        <f t="shared" si="0"/>
        <v>0</v>
      </c>
      <c r="V15" s="353" t="str" cm="1">
        <f t="array" ref="V15">IF(AND(3&lt;&gt;"",B15&lt;&gt;""),VLOOKUP(VLOOKUP(A15&amp;B15,CHOOSE({1,2},'Ref-Daten'!A:A&amp;'Ref-Daten'!B:B,'Ref-Daten'!G:G),2,0),Ref_KTypen,IF(Sprache="Deutsch",1,IF(Sprache="Français",2,3)),FALSE),"")</f>
        <v/>
      </c>
      <c r="W15" s="354">
        <f>SUMIF('Ref-Daten'!L:L,AF15,'Ref-Daten'!C:C)</f>
        <v>0</v>
      </c>
      <c r="X15" s="354">
        <f>SUMIF('Ref-Daten'!L:L,AF15,'Ref-Daten'!D:D)</f>
        <v>0</v>
      </c>
      <c r="Y15" s="354">
        <f>SUMIF('Ref-Daten'!L:L,AF15,'Ref-Daten'!E:E)</f>
        <v>0</v>
      </c>
      <c r="Z15" s="352">
        <f t="shared" si="1"/>
        <v>0</v>
      </c>
      <c r="AA15" s="354">
        <f t="shared" si="2"/>
        <v>0</v>
      </c>
      <c r="AB15" s="354">
        <f t="shared" si="3"/>
        <v>0</v>
      </c>
      <c r="AC15" s="349">
        <f t="shared" si="9"/>
        <v>0</v>
      </c>
      <c r="AD15" s="355">
        <f t="shared" si="10"/>
        <v>0</v>
      </c>
      <c r="AE15" s="356"/>
      <c r="AF15" s="356" t="str">
        <f t="shared" si="6"/>
        <v>-</v>
      </c>
      <c r="AG15" s="357">
        <f>SUMIF('Ref-Daten'!L:L,AF15,'Ref-Daten'!I:I)</f>
        <v>0</v>
      </c>
      <c r="AH15" s="357">
        <f>SUMIF('Ref-Daten'!L:L,AF15,'Ref-Daten'!J:J)</f>
        <v>0</v>
      </c>
      <c r="AI15" s="358">
        <f t="shared" si="7"/>
        <v>0</v>
      </c>
      <c r="AJ15" s="358">
        <f>AI15*SUMIF('Ref-Daten'!L:L,AF15,'Ref-Daten'!K:K)</f>
        <v>0</v>
      </c>
      <c r="AK15" s="359">
        <f t="shared" si="11"/>
        <v>0</v>
      </c>
      <c r="AL15" s="360"/>
      <c r="AM15" s="347">
        <f>IF(OR(AN15&lt;&gt;"",AP15&lt;&gt;"",AR15&lt;&gt;"",AT15&lt;&gt;""),IF(Sprache="Deutsch",Sprachen!$A$96,IF(Sprache="Français",Sprachen!$B$96,Sprachen!$C$96)),0)</f>
        <v>0</v>
      </c>
      <c r="AN15" s="1" t="str">
        <f>IF(A15&lt;&gt;"",IF(COUNTIF('Ref-Daten'!L:L,AF15)=1,"","Kombination Hersteller/Modell funktioniert nicht"),"")</f>
        <v/>
      </c>
      <c r="AO15" s="1">
        <f t="shared" si="8"/>
        <v>0</v>
      </c>
      <c r="AP15" s="1" t="str">
        <f>IF(AO15&gt;0,IF(Sprache="deutsch",Sprachen!$A$98,IF(Sprache="Français",Sprachen!$B$98,Sprachen!$C$98))&amp;" "&amp;AO15&amp;IF(Sprache="deutsch",Sprachen!$A$99,IF(Sprache="Français",Sprachen!$B$99,Sprachen!$C$99)),IF(AO15&lt;0,IF(Sprache="deutsch",Sprachen!$A$97,IF(Sprache="Français",Sprachen!$B$97,Sprachen!$C$97))&amp;" "&amp;AO15&amp;IF(Sprache="deutsch",Sprachen!$A$100,IF(Sprache="Français",Sprachen!$B$100,Sprachen!$C$100)),""))</f>
        <v/>
      </c>
      <c r="AQ15" s="361">
        <f t="shared" si="12"/>
        <v>0</v>
      </c>
      <c r="AR15" s="1" t="str">
        <f>IF(AQ15&lt;0,IF(Sprache="Deutsch",Sprachen!$A$101,IF(Sprache="Français",Sprachen!$B$101,Sprachen!$C$101)),"")</f>
        <v/>
      </c>
      <c r="AS15" s="361">
        <f t="shared" si="13"/>
        <v>0</v>
      </c>
      <c r="AT15" s="1" t="str">
        <f t="shared" si="14"/>
        <v/>
      </c>
    </row>
    <row r="16" spans="1:46" s="1" customFormat="1" ht="12" customHeight="1">
      <c r="A16" s="404"/>
      <c r="B16" s="404"/>
      <c r="C16" s="404"/>
      <c r="D16" s="405"/>
      <c r="E16" s="406"/>
      <c r="F16" s="405"/>
      <c r="G16" s="406"/>
      <c r="H16" s="405"/>
      <c r="I16" s="406"/>
      <c r="J16" s="348">
        <f t="shared" si="15"/>
        <v>0</v>
      </c>
      <c r="K16" s="349">
        <f t="shared" si="16"/>
        <v>0</v>
      </c>
      <c r="L16" s="405"/>
      <c r="M16" s="406"/>
      <c r="N16" s="406"/>
      <c r="O16" s="406"/>
      <c r="P16" s="407"/>
      <c r="Q16" s="405"/>
      <c r="R16" s="406"/>
      <c r="S16" s="350" t="str">
        <f>IF(AM16=0,IF(Sprache="Deutsch",Sprachen!$A$94,IF(Sprache="Français",Sprachen!$B$94,Sprachen!$C$94)),AM16&amp;IF(AN16&lt;&gt;""," - "&amp;AN16,IF(AP16&lt;&gt;""," - "&amp;AP16,IF(AR16&lt;&gt;""," - "&amp;AR16,IF(AT16&lt;&gt;""," "&amp;AT16,"")))))</f>
        <v>Status ok</v>
      </c>
      <c r="T16" s="351">
        <f>SUMIF('Ref-Daten'!L:L,AF16,'Ref-Daten'!F:F)</f>
        <v>0</v>
      </c>
      <c r="U16" s="352">
        <f t="shared" si="0"/>
        <v>0</v>
      </c>
      <c r="V16" s="353" t="str" cm="1">
        <f t="array" ref="V16">IF(AND(3&lt;&gt;"",B16&lt;&gt;""),VLOOKUP(VLOOKUP(A16&amp;B16,CHOOSE({1,2},'Ref-Daten'!A:A&amp;'Ref-Daten'!B:B,'Ref-Daten'!G:G),2,0),Ref_KTypen,IF(Sprache="Deutsch",1,IF(Sprache="Français",2,3)),FALSE),"")</f>
        <v/>
      </c>
      <c r="W16" s="354">
        <f>SUMIF('Ref-Daten'!L:L,AF16,'Ref-Daten'!C:C)</f>
        <v>0</v>
      </c>
      <c r="X16" s="354">
        <f>SUMIF('Ref-Daten'!L:L,AF16,'Ref-Daten'!D:D)</f>
        <v>0</v>
      </c>
      <c r="Y16" s="354">
        <f>SUMIF('Ref-Daten'!L:L,AF16,'Ref-Daten'!E:E)</f>
        <v>0</v>
      </c>
      <c r="Z16" s="352">
        <f t="shared" si="1"/>
        <v>0</v>
      </c>
      <c r="AA16" s="354">
        <f t="shared" si="2"/>
        <v>0</v>
      </c>
      <c r="AB16" s="354">
        <f t="shared" si="3"/>
        <v>0</v>
      </c>
      <c r="AC16" s="349">
        <f t="shared" si="9"/>
        <v>0</v>
      </c>
      <c r="AD16" s="355">
        <f t="shared" si="10"/>
        <v>0</v>
      </c>
      <c r="AE16" s="356"/>
      <c r="AF16" s="356" t="str">
        <f t="shared" si="6"/>
        <v>-</v>
      </c>
      <c r="AG16" s="357">
        <f>SUMIF('Ref-Daten'!L:L,AF16,'Ref-Daten'!I:I)</f>
        <v>0</v>
      </c>
      <c r="AH16" s="357">
        <f>SUMIF('Ref-Daten'!L:L,AF16,'Ref-Daten'!J:J)</f>
        <v>0</v>
      </c>
      <c r="AI16" s="358">
        <f t="shared" si="7"/>
        <v>0</v>
      </c>
      <c r="AJ16" s="358">
        <f>AI16*SUMIF('Ref-Daten'!L:L,AF16,'Ref-Daten'!K:K)</f>
        <v>0</v>
      </c>
      <c r="AK16" s="359">
        <f t="shared" si="11"/>
        <v>0</v>
      </c>
      <c r="AL16" s="360"/>
      <c r="AM16" s="347">
        <f>IF(OR(AN16&lt;&gt;"",AP16&lt;&gt;"",AR16&lt;&gt;"",AT16&lt;&gt;""),IF(Sprache="Deutsch",Sprachen!$A$96,IF(Sprache="Français",Sprachen!$B$96,Sprachen!$C$96)),0)</f>
        <v>0</v>
      </c>
      <c r="AN16" s="1" t="str">
        <f>IF(A16&lt;&gt;"",IF(COUNTIF('Ref-Daten'!L:L,AF16)=1,"","Kombination Hersteller/Modell funktioniert nicht"),"")</f>
        <v/>
      </c>
      <c r="AO16" s="1">
        <f t="shared" si="8"/>
        <v>0</v>
      </c>
      <c r="AP16" s="1" t="str">
        <f>IF(AO16&gt;0,IF(Sprache="deutsch",Sprachen!$A$98,IF(Sprache="Français",Sprachen!$B$98,Sprachen!$C$98))&amp;" "&amp;AO16&amp;IF(Sprache="deutsch",Sprachen!$A$99,IF(Sprache="Français",Sprachen!$B$99,Sprachen!$C$99)),IF(AO16&lt;0,IF(Sprache="deutsch",Sprachen!$A$97,IF(Sprache="Français",Sprachen!$B$97,Sprachen!$C$97))&amp;" "&amp;AO16&amp;IF(Sprache="deutsch",Sprachen!$A$100,IF(Sprache="Français",Sprachen!$B$100,Sprachen!$C$100)),""))</f>
        <v/>
      </c>
      <c r="AQ16" s="361">
        <f t="shared" si="12"/>
        <v>0</v>
      </c>
      <c r="AR16" s="1" t="str">
        <f>IF(AQ16&lt;0,IF(Sprache="Deutsch",Sprachen!$A$101,IF(Sprache="Français",Sprachen!$B$101,Sprachen!$C$101)),"")</f>
        <v/>
      </c>
      <c r="AS16" s="361">
        <f t="shared" si="13"/>
        <v>0</v>
      </c>
      <c r="AT16" s="1" t="str">
        <f t="shared" si="14"/>
        <v/>
      </c>
    </row>
    <row r="17" spans="1:46" s="1" customFormat="1" ht="12" customHeight="1">
      <c r="A17" s="404"/>
      <c r="B17" s="404"/>
      <c r="C17" s="404"/>
      <c r="D17" s="405"/>
      <c r="E17" s="406"/>
      <c r="F17" s="405"/>
      <c r="G17" s="406"/>
      <c r="H17" s="405"/>
      <c r="I17" s="406"/>
      <c r="J17" s="348">
        <f t="shared" si="15"/>
        <v>0</v>
      </c>
      <c r="K17" s="349">
        <f t="shared" si="16"/>
        <v>0</v>
      </c>
      <c r="L17" s="405"/>
      <c r="M17" s="406"/>
      <c r="N17" s="406"/>
      <c r="O17" s="406"/>
      <c r="P17" s="407"/>
      <c r="Q17" s="405"/>
      <c r="R17" s="406"/>
      <c r="S17" s="350" t="str">
        <f>IF(AM17=0,IF(Sprache="Deutsch",Sprachen!$A$94,IF(Sprache="Français",Sprachen!$B$94,Sprachen!$C$94)),AM17&amp;IF(AN17&lt;&gt;""," - "&amp;AN17,IF(AP17&lt;&gt;""," - "&amp;AP17,IF(AR17&lt;&gt;""," - "&amp;AR17,IF(AT17&lt;&gt;""," "&amp;AT17,"")))))</f>
        <v>Status ok</v>
      </c>
      <c r="T17" s="351">
        <f>SUMIF('Ref-Daten'!L:L,AF17,'Ref-Daten'!F:F)</f>
        <v>0</v>
      </c>
      <c r="U17" s="352">
        <f t="shared" si="0"/>
        <v>0</v>
      </c>
      <c r="V17" s="353" t="str" cm="1">
        <f t="array" ref="V17">IF(AND(3&lt;&gt;"",B17&lt;&gt;""),VLOOKUP(VLOOKUP(A17&amp;B17,CHOOSE({1,2},'Ref-Daten'!A:A&amp;'Ref-Daten'!B:B,'Ref-Daten'!G:G),2,0),Ref_KTypen,IF(Sprache="Deutsch",1,IF(Sprache="Français",2,3)),FALSE),"")</f>
        <v/>
      </c>
      <c r="W17" s="354">
        <f>SUMIF('Ref-Daten'!L:L,AF17,'Ref-Daten'!C:C)</f>
        <v>0</v>
      </c>
      <c r="X17" s="354">
        <f>SUMIF('Ref-Daten'!L:L,AF17,'Ref-Daten'!D:D)</f>
        <v>0</v>
      </c>
      <c r="Y17" s="354">
        <f>SUMIF('Ref-Daten'!L:L,AF17,'Ref-Daten'!E:E)</f>
        <v>0</v>
      </c>
      <c r="Z17" s="352">
        <f t="shared" si="1"/>
        <v>0</v>
      </c>
      <c r="AA17" s="354">
        <f t="shared" si="2"/>
        <v>0</v>
      </c>
      <c r="AB17" s="354">
        <f t="shared" si="3"/>
        <v>0</v>
      </c>
      <c r="AC17" s="349">
        <f t="shared" si="9"/>
        <v>0</v>
      </c>
      <c r="AD17" s="355">
        <f t="shared" si="10"/>
        <v>0</v>
      </c>
      <c r="AE17" s="356"/>
      <c r="AF17" s="356" t="str">
        <f t="shared" si="6"/>
        <v>-</v>
      </c>
      <c r="AG17" s="357">
        <f>SUMIF('Ref-Daten'!L:L,AF17,'Ref-Daten'!I:I)</f>
        <v>0</v>
      </c>
      <c r="AH17" s="357">
        <f>SUMIF('Ref-Daten'!L:L,AF17,'Ref-Daten'!J:J)</f>
        <v>0</v>
      </c>
      <c r="AI17" s="358">
        <f t="shared" si="7"/>
        <v>0</v>
      </c>
      <c r="AJ17" s="358">
        <f>AI17*SUMIF('Ref-Daten'!L:L,AF17,'Ref-Daten'!K:K)</f>
        <v>0</v>
      </c>
      <c r="AK17" s="359">
        <f t="shared" si="11"/>
        <v>0</v>
      </c>
      <c r="AL17" s="360"/>
      <c r="AM17" s="347">
        <f>IF(OR(AN17&lt;&gt;"",AP17&lt;&gt;"",AR17&lt;&gt;"",AT17&lt;&gt;""),IF(Sprache="Deutsch",Sprachen!$A$96,IF(Sprache="Français",Sprachen!$B$96,Sprachen!$C$96)),0)</f>
        <v>0</v>
      </c>
      <c r="AN17" s="1" t="str">
        <f>IF(A17&lt;&gt;"",IF(COUNTIF('Ref-Daten'!L:L,AF17)=1,"","Kombination Hersteller/Modell funktioniert nicht"),"")</f>
        <v/>
      </c>
      <c r="AO17" s="1">
        <f t="shared" si="8"/>
        <v>0</v>
      </c>
      <c r="AP17" s="1" t="str">
        <f>IF(AO17&gt;0,IF(Sprache="deutsch",Sprachen!$A$98,IF(Sprache="Français",Sprachen!$B$98,Sprachen!$C$98))&amp;" "&amp;AO17&amp;IF(Sprache="deutsch",Sprachen!$A$99,IF(Sprache="Français",Sprachen!$B$99,Sprachen!$C$99)),IF(AO17&lt;0,IF(Sprache="deutsch",Sprachen!$A$97,IF(Sprache="Français",Sprachen!$B$97,Sprachen!$C$97))&amp;" "&amp;AO17&amp;IF(Sprache="deutsch",Sprachen!$A$100,IF(Sprache="Français",Sprachen!$B$100,Sprachen!$C$100)),""))</f>
        <v/>
      </c>
      <c r="AQ17" s="361">
        <f t="shared" si="12"/>
        <v>0</v>
      </c>
      <c r="AR17" s="1" t="str">
        <f>IF(AQ17&lt;0,IF(Sprache="Deutsch",Sprachen!$A$101,IF(Sprache="Français",Sprachen!$B$101,Sprachen!$C$101)),"")</f>
        <v/>
      </c>
      <c r="AS17" s="361">
        <f t="shared" si="13"/>
        <v>0</v>
      </c>
      <c r="AT17" s="1" t="str">
        <f t="shared" si="14"/>
        <v/>
      </c>
    </row>
    <row r="18" spans="1:46" s="1" customFormat="1" ht="12" customHeight="1">
      <c r="A18" s="404"/>
      <c r="B18" s="404"/>
      <c r="C18" s="404"/>
      <c r="D18" s="405"/>
      <c r="E18" s="406"/>
      <c r="F18" s="405"/>
      <c r="G18" s="406"/>
      <c r="H18" s="405"/>
      <c r="I18" s="406"/>
      <c r="J18" s="348">
        <f t="shared" si="15"/>
        <v>0</v>
      </c>
      <c r="K18" s="349">
        <f t="shared" si="16"/>
        <v>0</v>
      </c>
      <c r="L18" s="405"/>
      <c r="M18" s="406"/>
      <c r="N18" s="406"/>
      <c r="O18" s="406"/>
      <c r="P18" s="407"/>
      <c r="Q18" s="405"/>
      <c r="R18" s="406"/>
      <c r="S18" s="350" t="str">
        <f>IF(AM18=0,IF(Sprache="Deutsch",Sprachen!$A$94,IF(Sprache="Français",Sprachen!$B$94,Sprachen!$C$94)),AM18&amp;IF(AN18&lt;&gt;""," - "&amp;AN18,IF(AP18&lt;&gt;""," - "&amp;AP18,IF(AR18&lt;&gt;""," - "&amp;AR18,IF(AT18&lt;&gt;""," "&amp;AT18,"")))))</f>
        <v>Status ok</v>
      </c>
      <c r="T18" s="351">
        <f>SUMIF('Ref-Daten'!L:L,AF18,'Ref-Daten'!F:F)</f>
        <v>0</v>
      </c>
      <c r="U18" s="352">
        <f t="shared" si="0"/>
        <v>0</v>
      </c>
      <c r="V18" s="353" t="str" cm="1">
        <f t="array" ref="V18">IF(AND(3&lt;&gt;"",B18&lt;&gt;""),VLOOKUP(VLOOKUP(A18&amp;B18,CHOOSE({1,2},'Ref-Daten'!A:A&amp;'Ref-Daten'!B:B,'Ref-Daten'!G:G),2,0),Ref_KTypen,IF(Sprache="Deutsch",1,IF(Sprache="Français",2,3)),FALSE),"")</f>
        <v/>
      </c>
      <c r="W18" s="354">
        <f>SUMIF('Ref-Daten'!L:L,AF18,'Ref-Daten'!C:C)</f>
        <v>0</v>
      </c>
      <c r="X18" s="354">
        <f>SUMIF('Ref-Daten'!L:L,AF18,'Ref-Daten'!D:D)</f>
        <v>0</v>
      </c>
      <c r="Y18" s="354">
        <f>SUMIF('Ref-Daten'!L:L,AF18,'Ref-Daten'!E:E)</f>
        <v>0</v>
      </c>
      <c r="Z18" s="352">
        <f t="shared" si="1"/>
        <v>0</v>
      </c>
      <c r="AA18" s="354">
        <f t="shared" si="2"/>
        <v>0</v>
      </c>
      <c r="AB18" s="354">
        <f t="shared" si="3"/>
        <v>0</v>
      </c>
      <c r="AC18" s="349">
        <f t="shared" si="9"/>
        <v>0</v>
      </c>
      <c r="AD18" s="355">
        <f t="shared" si="10"/>
        <v>0</v>
      </c>
      <c r="AE18" s="356"/>
      <c r="AF18" s="356" t="str">
        <f t="shared" si="6"/>
        <v>-</v>
      </c>
      <c r="AG18" s="357">
        <f>SUMIF('Ref-Daten'!L:L,AF18,'Ref-Daten'!I:I)</f>
        <v>0</v>
      </c>
      <c r="AH18" s="357">
        <f>SUMIF('Ref-Daten'!L:L,AF18,'Ref-Daten'!J:J)</f>
        <v>0</v>
      </c>
      <c r="AI18" s="358">
        <f t="shared" si="7"/>
        <v>0</v>
      </c>
      <c r="AJ18" s="358">
        <f>AI18*SUMIF('Ref-Daten'!L:L,AF18,'Ref-Daten'!K:K)</f>
        <v>0</v>
      </c>
      <c r="AK18" s="359">
        <f t="shared" si="11"/>
        <v>0</v>
      </c>
      <c r="AL18" s="360"/>
      <c r="AM18" s="347">
        <f>IF(OR(AN18&lt;&gt;"",AP18&lt;&gt;"",AR18&lt;&gt;"",AT18&lt;&gt;""),IF(Sprache="Deutsch",Sprachen!$A$96,IF(Sprache="Français",Sprachen!$B$96,Sprachen!$C$96)),0)</f>
        <v>0</v>
      </c>
      <c r="AN18" s="1" t="str">
        <f>IF(A18&lt;&gt;"",IF(COUNTIF('Ref-Daten'!L:L,AF18)=1,"","Kombination Hersteller/Modell funktioniert nicht"),"")</f>
        <v/>
      </c>
      <c r="AO18" s="1">
        <f t="shared" si="8"/>
        <v>0</v>
      </c>
      <c r="AP18" s="1" t="str">
        <f>IF(AO18&gt;0,IF(Sprache="deutsch",Sprachen!$A$98,IF(Sprache="Français",Sprachen!$B$98,Sprachen!$C$98))&amp;" "&amp;AO18&amp;IF(Sprache="deutsch",Sprachen!$A$99,IF(Sprache="Français",Sprachen!$B$99,Sprachen!$C$99)),IF(AO18&lt;0,IF(Sprache="deutsch",Sprachen!$A$97,IF(Sprache="Français",Sprachen!$B$97,Sprachen!$C$97))&amp;" "&amp;AO18&amp;IF(Sprache="deutsch",Sprachen!$A$100,IF(Sprache="Français",Sprachen!$B$100,Sprachen!$C$100)),""))</f>
        <v/>
      </c>
      <c r="AQ18" s="361">
        <f t="shared" si="12"/>
        <v>0</v>
      </c>
      <c r="AR18" s="1" t="str">
        <f>IF(AQ18&lt;0,IF(Sprache="Deutsch",Sprachen!$A$101,IF(Sprache="Français",Sprachen!$B$101,Sprachen!$C$101)),"")</f>
        <v/>
      </c>
      <c r="AS18" s="361">
        <f t="shared" si="13"/>
        <v>0</v>
      </c>
      <c r="AT18" s="1" t="str">
        <f t="shared" si="14"/>
        <v/>
      </c>
    </row>
    <row r="19" spans="1:46" s="1" customFormat="1" ht="12" customHeight="1">
      <c r="A19" s="404"/>
      <c r="B19" s="404"/>
      <c r="C19" s="404"/>
      <c r="D19" s="405"/>
      <c r="E19" s="406"/>
      <c r="F19" s="405"/>
      <c r="G19" s="406"/>
      <c r="H19" s="405"/>
      <c r="I19" s="406"/>
      <c r="J19" s="348">
        <f t="shared" si="15"/>
        <v>0</v>
      </c>
      <c r="K19" s="349">
        <f t="shared" si="16"/>
        <v>0</v>
      </c>
      <c r="L19" s="405"/>
      <c r="M19" s="406"/>
      <c r="N19" s="406"/>
      <c r="O19" s="406"/>
      <c r="P19" s="407"/>
      <c r="Q19" s="405"/>
      <c r="R19" s="406"/>
      <c r="S19" s="350" t="str">
        <f>IF(AM19=0,IF(Sprache="Deutsch",Sprachen!$A$94,IF(Sprache="Français",Sprachen!$B$94,Sprachen!$C$94)),AM19&amp;IF(AN19&lt;&gt;""," - "&amp;AN19,IF(AP19&lt;&gt;""," - "&amp;AP19,IF(AR19&lt;&gt;""," - "&amp;AR19,IF(AT19&lt;&gt;""," "&amp;AT19,"")))))</f>
        <v>Status ok</v>
      </c>
      <c r="T19" s="351">
        <f>SUMIF('Ref-Daten'!L:L,AF19,'Ref-Daten'!F:F)</f>
        <v>0</v>
      </c>
      <c r="U19" s="352">
        <f t="shared" si="0"/>
        <v>0</v>
      </c>
      <c r="V19" s="353" t="str" cm="1">
        <f t="array" ref="V19">IF(AND(3&lt;&gt;"",B19&lt;&gt;""),VLOOKUP(VLOOKUP(A19&amp;B19,CHOOSE({1,2},'Ref-Daten'!A:A&amp;'Ref-Daten'!B:B,'Ref-Daten'!G:G),2,0),Ref_KTypen,IF(Sprache="Deutsch",1,IF(Sprache="Français",2,3)),FALSE),"")</f>
        <v/>
      </c>
      <c r="W19" s="354">
        <f>SUMIF('Ref-Daten'!L:L,AF19,'Ref-Daten'!C:C)</f>
        <v>0</v>
      </c>
      <c r="X19" s="354">
        <f>SUMIF('Ref-Daten'!L:L,AF19,'Ref-Daten'!D:D)</f>
        <v>0</v>
      </c>
      <c r="Y19" s="354">
        <f>SUMIF('Ref-Daten'!L:L,AF19,'Ref-Daten'!E:E)</f>
        <v>0</v>
      </c>
      <c r="Z19" s="352">
        <f t="shared" si="1"/>
        <v>0</v>
      </c>
      <c r="AA19" s="354">
        <f t="shared" si="2"/>
        <v>0</v>
      </c>
      <c r="AB19" s="354">
        <f t="shared" si="3"/>
        <v>0</v>
      </c>
      <c r="AC19" s="349">
        <f t="shared" si="9"/>
        <v>0</v>
      </c>
      <c r="AD19" s="355">
        <f t="shared" si="10"/>
        <v>0</v>
      </c>
      <c r="AE19" s="356"/>
      <c r="AF19" s="356" t="str">
        <f t="shared" si="6"/>
        <v>-</v>
      </c>
      <c r="AG19" s="357">
        <f>SUMIF('Ref-Daten'!L:L,AF19,'Ref-Daten'!I:I)</f>
        <v>0</v>
      </c>
      <c r="AH19" s="357">
        <f>SUMIF('Ref-Daten'!L:L,AF19,'Ref-Daten'!J:J)</f>
        <v>0</v>
      </c>
      <c r="AI19" s="358">
        <f t="shared" si="7"/>
        <v>0</v>
      </c>
      <c r="AJ19" s="358">
        <f>AI19*SUMIF('Ref-Daten'!L:L,AF19,'Ref-Daten'!K:K)</f>
        <v>0</v>
      </c>
      <c r="AK19" s="359">
        <f t="shared" si="11"/>
        <v>0</v>
      </c>
      <c r="AL19" s="360"/>
      <c r="AM19" s="347">
        <f>IF(OR(AN19&lt;&gt;"",AP19&lt;&gt;"",AR19&lt;&gt;"",AT19&lt;&gt;""),IF(Sprache="Deutsch",Sprachen!$A$96,IF(Sprache="Français",Sprachen!$B$96,Sprachen!$C$96)),0)</f>
        <v>0</v>
      </c>
      <c r="AN19" s="1" t="str">
        <f>IF(A19&lt;&gt;"",IF(COUNTIF('Ref-Daten'!L:L,AF19)=1,"","Kombination Hersteller/Modell funktioniert nicht"),"")</f>
        <v/>
      </c>
      <c r="AO19" s="1">
        <f t="shared" si="8"/>
        <v>0</v>
      </c>
      <c r="AP19" s="1" t="str">
        <f>IF(AO19&gt;0,IF(Sprache="deutsch",Sprachen!$A$98,IF(Sprache="Français",Sprachen!$B$98,Sprachen!$C$98))&amp;" "&amp;AO19&amp;IF(Sprache="deutsch",Sprachen!$A$99,IF(Sprache="Français",Sprachen!$B$99,Sprachen!$C$99)),IF(AO19&lt;0,IF(Sprache="deutsch",Sprachen!$A$97,IF(Sprache="Français",Sprachen!$B$97,Sprachen!$C$97))&amp;" "&amp;AO19&amp;IF(Sprache="deutsch",Sprachen!$A$100,IF(Sprache="Français",Sprachen!$B$100,Sprachen!$C$100)),""))</f>
        <v/>
      </c>
      <c r="AQ19" s="361">
        <f t="shared" si="12"/>
        <v>0</v>
      </c>
      <c r="AR19" s="1" t="str">
        <f>IF(AQ19&lt;0,IF(Sprache="Deutsch",Sprachen!$A$101,IF(Sprache="Français",Sprachen!$B$101,Sprachen!$C$101)),"")</f>
        <v/>
      </c>
      <c r="AS19" s="361">
        <f t="shared" si="13"/>
        <v>0</v>
      </c>
      <c r="AT19" s="1" t="str">
        <f t="shared" si="14"/>
        <v/>
      </c>
    </row>
    <row r="20" spans="1:46" s="1" customFormat="1" ht="12" customHeight="1">
      <c r="A20" s="404"/>
      <c r="B20" s="404"/>
      <c r="C20" s="404"/>
      <c r="D20" s="405"/>
      <c r="E20" s="406"/>
      <c r="F20" s="405"/>
      <c r="G20" s="406"/>
      <c r="H20" s="405"/>
      <c r="I20" s="406"/>
      <c r="J20" s="348">
        <f t="shared" si="15"/>
        <v>0</v>
      </c>
      <c r="K20" s="349">
        <f t="shared" si="16"/>
        <v>0</v>
      </c>
      <c r="L20" s="405"/>
      <c r="M20" s="406"/>
      <c r="N20" s="406"/>
      <c r="O20" s="406"/>
      <c r="P20" s="407"/>
      <c r="Q20" s="405"/>
      <c r="R20" s="406"/>
      <c r="S20" s="350" t="str">
        <f>IF(AM20=0,IF(Sprache="Deutsch",Sprachen!$A$94,IF(Sprache="Français",Sprachen!$B$94,Sprachen!$C$94)),AM20&amp;IF(AN20&lt;&gt;""," - "&amp;AN20,IF(AP20&lt;&gt;""," - "&amp;AP20,IF(AR20&lt;&gt;""," - "&amp;AR20,IF(AT20&lt;&gt;""," "&amp;AT20,"")))))</f>
        <v>Status ok</v>
      </c>
      <c r="T20" s="351">
        <f>SUMIF('Ref-Daten'!L:L,AF20,'Ref-Daten'!F:F)</f>
        <v>0</v>
      </c>
      <c r="U20" s="352">
        <f t="shared" si="0"/>
        <v>0</v>
      </c>
      <c r="V20" s="353" t="str" cm="1">
        <f t="array" ref="V20">IF(AND(3&lt;&gt;"",B20&lt;&gt;""),VLOOKUP(VLOOKUP(A20&amp;B20,CHOOSE({1,2},'Ref-Daten'!A:A&amp;'Ref-Daten'!B:B,'Ref-Daten'!G:G),2,0),Ref_KTypen,IF(Sprache="Deutsch",1,IF(Sprache="Français",2,3)),FALSE),"")</f>
        <v/>
      </c>
      <c r="W20" s="354">
        <f>SUMIF('Ref-Daten'!L:L,AF20,'Ref-Daten'!C:C)</f>
        <v>0</v>
      </c>
      <c r="X20" s="354">
        <f>SUMIF('Ref-Daten'!L:L,AF20,'Ref-Daten'!D:D)</f>
        <v>0</v>
      </c>
      <c r="Y20" s="354">
        <f>SUMIF('Ref-Daten'!L:L,AF20,'Ref-Daten'!E:E)</f>
        <v>0</v>
      </c>
      <c r="Z20" s="352">
        <f t="shared" si="1"/>
        <v>0</v>
      </c>
      <c r="AA20" s="354">
        <f t="shared" si="2"/>
        <v>0</v>
      </c>
      <c r="AB20" s="354">
        <f t="shared" si="3"/>
        <v>0</v>
      </c>
      <c r="AC20" s="349">
        <f t="shared" si="9"/>
        <v>0</v>
      </c>
      <c r="AD20" s="355">
        <f t="shared" si="10"/>
        <v>0</v>
      </c>
      <c r="AE20" s="356"/>
      <c r="AF20" s="356" t="str">
        <f t="shared" si="6"/>
        <v>-</v>
      </c>
      <c r="AG20" s="357">
        <f>SUMIF('Ref-Daten'!L:L,AF20,'Ref-Daten'!I:I)</f>
        <v>0</v>
      </c>
      <c r="AH20" s="357">
        <f>SUMIF('Ref-Daten'!L:L,AF20,'Ref-Daten'!J:J)</f>
        <v>0</v>
      </c>
      <c r="AI20" s="358">
        <f t="shared" si="7"/>
        <v>0</v>
      </c>
      <c r="AJ20" s="358">
        <f>AI20*SUMIF('Ref-Daten'!L:L,AF20,'Ref-Daten'!K:K)</f>
        <v>0</v>
      </c>
      <c r="AK20" s="359">
        <f t="shared" si="11"/>
        <v>0</v>
      </c>
      <c r="AL20" s="360"/>
      <c r="AM20" s="347">
        <f>IF(OR(AN20&lt;&gt;"",AP20&lt;&gt;"",AR20&lt;&gt;"",AT20&lt;&gt;""),IF(Sprache="Deutsch",Sprachen!$A$96,IF(Sprache="Français",Sprachen!$B$96,Sprachen!$C$96)),0)</f>
        <v>0</v>
      </c>
      <c r="AN20" s="1" t="str">
        <f>IF(A20&lt;&gt;"",IF(COUNTIF('Ref-Daten'!L:L,AF20)=1,"","Kombination Hersteller/Modell funktioniert nicht"),"")</f>
        <v/>
      </c>
      <c r="AO20" s="1">
        <f t="shared" si="8"/>
        <v>0</v>
      </c>
      <c r="AP20" s="1" t="str">
        <f>IF(AO20&gt;0,IF(Sprache="deutsch",Sprachen!$A$98,IF(Sprache="Français",Sprachen!$B$98,Sprachen!$C$98))&amp;" "&amp;AO20&amp;IF(Sprache="deutsch",Sprachen!$A$99,IF(Sprache="Français",Sprachen!$B$99,Sprachen!$C$99)),IF(AO20&lt;0,IF(Sprache="deutsch",Sprachen!$A$97,IF(Sprache="Français",Sprachen!$B$97,Sprachen!$C$97))&amp;" "&amp;AO20&amp;IF(Sprache="deutsch",Sprachen!$A$100,IF(Sprache="Français",Sprachen!$B$100,Sprachen!$C$100)),""))</f>
        <v/>
      </c>
      <c r="AQ20" s="361">
        <f t="shared" si="12"/>
        <v>0</v>
      </c>
      <c r="AR20" s="1" t="str">
        <f>IF(AQ20&lt;0,IF(Sprache="Deutsch",Sprachen!$A$101,IF(Sprache="Français",Sprachen!$B$101,Sprachen!$C$101)),"")</f>
        <v/>
      </c>
      <c r="AS20" s="361">
        <f t="shared" si="13"/>
        <v>0</v>
      </c>
      <c r="AT20" s="1" t="str">
        <f t="shared" si="14"/>
        <v/>
      </c>
    </row>
    <row r="21" spans="1:46" s="1" customFormat="1" ht="12" customHeight="1">
      <c r="A21" s="404"/>
      <c r="B21" s="404"/>
      <c r="C21" s="404"/>
      <c r="D21" s="405"/>
      <c r="E21" s="406"/>
      <c r="F21" s="405"/>
      <c r="G21" s="406"/>
      <c r="H21" s="405"/>
      <c r="I21" s="406"/>
      <c r="J21" s="348">
        <f t="shared" si="15"/>
        <v>0</v>
      </c>
      <c r="K21" s="349">
        <f t="shared" si="16"/>
        <v>0</v>
      </c>
      <c r="L21" s="405"/>
      <c r="M21" s="406"/>
      <c r="N21" s="406"/>
      <c r="O21" s="406"/>
      <c r="P21" s="407"/>
      <c r="Q21" s="405"/>
      <c r="R21" s="406"/>
      <c r="S21" s="350" t="str">
        <f>IF(AM21=0,IF(Sprache="Deutsch",Sprachen!$A$94,IF(Sprache="Français",Sprachen!$B$94,Sprachen!$C$94)),AM21&amp;IF(AN21&lt;&gt;""," - "&amp;AN21,IF(AP21&lt;&gt;""," - "&amp;AP21,IF(AR21&lt;&gt;""," - "&amp;AR21,IF(AT21&lt;&gt;""," "&amp;AT21,"")))))</f>
        <v>Status ok</v>
      </c>
      <c r="T21" s="351">
        <f>SUMIF('Ref-Daten'!L:L,AF21,'Ref-Daten'!F:F)</f>
        <v>0</v>
      </c>
      <c r="U21" s="352">
        <f t="shared" si="0"/>
        <v>0</v>
      </c>
      <c r="V21" s="353" t="str" cm="1">
        <f t="array" ref="V21">IF(AND(3&lt;&gt;"",B21&lt;&gt;""),VLOOKUP(VLOOKUP(A21&amp;B21,CHOOSE({1,2},'Ref-Daten'!A:A&amp;'Ref-Daten'!B:B,'Ref-Daten'!G:G),2,0),Ref_KTypen,IF(Sprache="Deutsch",1,IF(Sprache="Français",2,3)),FALSE),"")</f>
        <v/>
      </c>
      <c r="W21" s="354">
        <f>SUMIF('Ref-Daten'!L:L,AF21,'Ref-Daten'!C:C)</f>
        <v>0</v>
      </c>
      <c r="X21" s="354">
        <f>SUMIF('Ref-Daten'!L:L,AF21,'Ref-Daten'!D:D)</f>
        <v>0</v>
      </c>
      <c r="Y21" s="354">
        <f>SUMIF('Ref-Daten'!L:L,AF21,'Ref-Daten'!E:E)</f>
        <v>0</v>
      </c>
      <c r="Z21" s="352">
        <f t="shared" si="1"/>
        <v>0</v>
      </c>
      <c r="AA21" s="354">
        <f t="shared" si="2"/>
        <v>0</v>
      </c>
      <c r="AB21" s="354">
        <f t="shared" si="3"/>
        <v>0</v>
      </c>
      <c r="AC21" s="349">
        <f t="shared" si="9"/>
        <v>0</v>
      </c>
      <c r="AD21" s="355">
        <f t="shared" si="10"/>
        <v>0</v>
      </c>
      <c r="AE21" s="356"/>
      <c r="AF21" s="356" t="str">
        <f t="shared" si="6"/>
        <v>-</v>
      </c>
      <c r="AG21" s="357">
        <f>SUMIF('Ref-Daten'!L:L,AF21,'Ref-Daten'!I:I)</f>
        <v>0</v>
      </c>
      <c r="AH21" s="357">
        <f>SUMIF('Ref-Daten'!L:L,AF21,'Ref-Daten'!J:J)</f>
        <v>0</v>
      </c>
      <c r="AI21" s="358">
        <f t="shared" si="7"/>
        <v>0</v>
      </c>
      <c r="AJ21" s="358">
        <f>AI21*SUMIF('Ref-Daten'!L:L,AF21,'Ref-Daten'!K:K)</f>
        <v>0</v>
      </c>
      <c r="AK21" s="359">
        <f t="shared" si="11"/>
        <v>0</v>
      </c>
      <c r="AL21" s="360"/>
      <c r="AM21" s="347">
        <f>IF(OR(AN21&lt;&gt;"",AP21&lt;&gt;"",AR21&lt;&gt;"",AT21&lt;&gt;""),IF(Sprache="Deutsch",Sprachen!$A$96,IF(Sprache="Français",Sprachen!$B$96,Sprachen!$C$96)),0)</f>
        <v>0</v>
      </c>
      <c r="AN21" s="1" t="str">
        <f>IF(A21&lt;&gt;"",IF(COUNTIF('Ref-Daten'!L:L,AF21)=1,"","Kombination Hersteller/Modell funktioniert nicht"),"")</f>
        <v/>
      </c>
      <c r="AO21" s="1">
        <f t="shared" si="8"/>
        <v>0</v>
      </c>
      <c r="AP21" s="1" t="str">
        <f>IF(AO21&gt;0,IF(Sprache="deutsch",Sprachen!$A$98,IF(Sprache="Français",Sprachen!$B$98,Sprachen!$C$98))&amp;" "&amp;AO21&amp;IF(Sprache="deutsch",Sprachen!$A$99,IF(Sprache="Français",Sprachen!$B$99,Sprachen!$C$99)),IF(AO21&lt;0,IF(Sprache="deutsch",Sprachen!$A$97,IF(Sprache="Français",Sprachen!$B$97,Sprachen!$C$97))&amp;" "&amp;AO21&amp;IF(Sprache="deutsch",Sprachen!$A$100,IF(Sprache="Français",Sprachen!$B$100,Sprachen!$C$100)),""))</f>
        <v/>
      </c>
      <c r="AQ21" s="361">
        <f t="shared" si="12"/>
        <v>0</v>
      </c>
      <c r="AR21" s="1" t="str">
        <f>IF(AQ21&lt;0,IF(Sprache="Deutsch",Sprachen!$A$101,IF(Sprache="Français",Sprachen!$B$101,Sprachen!$C$101)),"")</f>
        <v/>
      </c>
      <c r="AS21" s="361">
        <f t="shared" si="13"/>
        <v>0</v>
      </c>
      <c r="AT21" s="1" t="str">
        <f t="shared" si="14"/>
        <v/>
      </c>
    </row>
    <row r="22" spans="1:46" s="1" customFormat="1" ht="12" customHeight="1">
      <c r="A22" s="404"/>
      <c r="B22" s="404"/>
      <c r="C22" s="404"/>
      <c r="D22" s="405"/>
      <c r="E22" s="406"/>
      <c r="F22" s="405"/>
      <c r="G22" s="406"/>
      <c r="H22" s="405"/>
      <c r="I22" s="406"/>
      <c r="J22" s="348">
        <f t="shared" si="15"/>
        <v>0</v>
      </c>
      <c r="K22" s="349">
        <f t="shared" si="16"/>
        <v>0</v>
      </c>
      <c r="L22" s="405"/>
      <c r="M22" s="406"/>
      <c r="N22" s="406"/>
      <c r="O22" s="406"/>
      <c r="P22" s="407"/>
      <c r="Q22" s="405"/>
      <c r="R22" s="406"/>
      <c r="S22" s="350" t="str">
        <f>IF(AM22=0,IF(Sprache="Deutsch",Sprachen!$A$94,IF(Sprache="Français",Sprachen!$B$94,Sprachen!$C$94)),AM22&amp;IF(AN22&lt;&gt;""," - "&amp;AN22,IF(AP22&lt;&gt;""," - "&amp;AP22,IF(AR22&lt;&gt;""," - "&amp;AR22,IF(AT22&lt;&gt;""," "&amp;AT22,"")))))</f>
        <v>Status ok</v>
      </c>
      <c r="T22" s="351">
        <f>SUMIF('Ref-Daten'!L:L,AF22,'Ref-Daten'!F:F)</f>
        <v>0</v>
      </c>
      <c r="U22" s="352">
        <f t="shared" si="0"/>
        <v>0</v>
      </c>
      <c r="V22" s="353" t="str" cm="1">
        <f t="array" ref="V22">IF(AND(3&lt;&gt;"",B22&lt;&gt;""),VLOOKUP(VLOOKUP(A22&amp;B22,CHOOSE({1,2},'Ref-Daten'!A:A&amp;'Ref-Daten'!B:B,'Ref-Daten'!G:G),2,0),Ref_KTypen,IF(Sprache="Deutsch",1,IF(Sprache="Français",2,3)),FALSE),"")</f>
        <v/>
      </c>
      <c r="W22" s="354">
        <f>SUMIF('Ref-Daten'!L:L,AF22,'Ref-Daten'!C:C)</f>
        <v>0</v>
      </c>
      <c r="X22" s="354">
        <f>SUMIF('Ref-Daten'!L:L,AF22,'Ref-Daten'!D:D)</f>
        <v>0</v>
      </c>
      <c r="Y22" s="354">
        <f>SUMIF('Ref-Daten'!L:L,AF22,'Ref-Daten'!E:E)</f>
        <v>0</v>
      </c>
      <c r="Z22" s="352">
        <f t="shared" si="1"/>
        <v>0</v>
      </c>
      <c r="AA22" s="354">
        <f t="shared" si="2"/>
        <v>0</v>
      </c>
      <c r="AB22" s="354">
        <f t="shared" si="3"/>
        <v>0</v>
      </c>
      <c r="AC22" s="349">
        <f t="shared" si="9"/>
        <v>0</v>
      </c>
      <c r="AD22" s="355">
        <f t="shared" si="10"/>
        <v>0</v>
      </c>
      <c r="AE22" s="356"/>
      <c r="AF22" s="356" t="str">
        <f t="shared" si="6"/>
        <v>-</v>
      </c>
      <c r="AG22" s="357">
        <f>SUMIF('Ref-Daten'!L:L,AF22,'Ref-Daten'!I:I)</f>
        <v>0</v>
      </c>
      <c r="AH22" s="357">
        <f>SUMIF('Ref-Daten'!L:L,AF22,'Ref-Daten'!J:J)</f>
        <v>0</v>
      </c>
      <c r="AI22" s="358">
        <f t="shared" si="7"/>
        <v>0</v>
      </c>
      <c r="AJ22" s="358">
        <f>AI22*SUMIF('Ref-Daten'!L:L,AF22,'Ref-Daten'!K:K)</f>
        <v>0</v>
      </c>
      <c r="AK22" s="359">
        <f t="shared" si="11"/>
        <v>0</v>
      </c>
      <c r="AL22" s="360"/>
      <c r="AM22" s="347">
        <f>IF(OR(AN22&lt;&gt;"",AP22&lt;&gt;"",AR22&lt;&gt;"",AT22&lt;&gt;""),IF(Sprache="Deutsch",Sprachen!$A$96,IF(Sprache="Français",Sprachen!$B$96,Sprachen!$C$96)),0)</f>
        <v>0</v>
      </c>
      <c r="AN22" s="1" t="str">
        <f>IF(A22&lt;&gt;"",IF(COUNTIF('Ref-Daten'!L:L,AF22)=1,"","Kombination Hersteller/Modell funktioniert nicht"),"")</f>
        <v/>
      </c>
      <c r="AO22" s="1">
        <f t="shared" si="8"/>
        <v>0</v>
      </c>
      <c r="AP22" s="1" t="str">
        <f>IF(AO22&gt;0,IF(Sprache="deutsch",Sprachen!$A$98,IF(Sprache="Français",Sprachen!$B$98,Sprachen!$C$98))&amp;" "&amp;AO22&amp;IF(Sprache="deutsch",Sprachen!$A$99,IF(Sprache="Français",Sprachen!$B$99,Sprachen!$C$99)),IF(AO22&lt;0,IF(Sprache="deutsch",Sprachen!$A$97,IF(Sprache="Français",Sprachen!$B$97,Sprachen!$C$97))&amp;" "&amp;AO22&amp;IF(Sprache="deutsch",Sprachen!$A$100,IF(Sprache="Français",Sprachen!$B$100,Sprachen!$C$100)),""))</f>
        <v/>
      </c>
      <c r="AQ22" s="361">
        <f t="shared" si="12"/>
        <v>0</v>
      </c>
      <c r="AR22" s="1" t="str">
        <f>IF(AQ22&lt;0,IF(Sprache="Deutsch",Sprachen!$A$101,IF(Sprache="Français",Sprachen!$B$101,Sprachen!$C$101)),"")</f>
        <v/>
      </c>
      <c r="AS22" s="361">
        <f t="shared" si="13"/>
        <v>0</v>
      </c>
      <c r="AT22" s="1" t="str">
        <f t="shared" si="14"/>
        <v/>
      </c>
    </row>
    <row r="23" spans="1:46" s="1" customFormat="1" ht="12" customHeight="1">
      <c r="A23" s="404"/>
      <c r="B23" s="404"/>
      <c r="C23" s="404"/>
      <c r="D23" s="405"/>
      <c r="E23" s="406"/>
      <c r="F23" s="405"/>
      <c r="G23" s="406"/>
      <c r="H23" s="405"/>
      <c r="I23" s="406"/>
      <c r="J23" s="348">
        <f t="shared" si="15"/>
        <v>0</v>
      </c>
      <c r="K23" s="349">
        <f t="shared" si="16"/>
        <v>0</v>
      </c>
      <c r="L23" s="405"/>
      <c r="M23" s="406"/>
      <c r="N23" s="406"/>
      <c r="O23" s="406"/>
      <c r="P23" s="407"/>
      <c r="Q23" s="405"/>
      <c r="R23" s="406"/>
      <c r="S23" s="350" t="str">
        <f>IF(AM23=0,IF(Sprache="Deutsch",Sprachen!$A$94,IF(Sprache="Français",Sprachen!$B$94,Sprachen!$C$94)),AM23&amp;IF(AN23&lt;&gt;""," - "&amp;AN23,IF(AP23&lt;&gt;""," - "&amp;AP23,IF(AR23&lt;&gt;""," - "&amp;AR23,IF(AT23&lt;&gt;""," "&amp;AT23,"")))))</f>
        <v>Status ok</v>
      </c>
      <c r="T23" s="351">
        <f>SUMIF('Ref-Daten'!L:L,AF23,'Ref-Daten'!F:F)</f>
        <v>0</v>
      </c>
      <c r="U23" s="352">
        <f t="shared" si="0"/>
        <v>0</v>
      </c>
      <c r="V23" s="353" t="str" cm="1">
        <f t="array" ref="V23">IF(AND(3&lt;&gt;"",B23&lt;&gt;""),VLOOKUP(VLOOKUP(A23&amp;B23,CHOOSE({1,2},'Ref-Daten'!A:A&amp;'Ref-Daten'!B:B,'Ref-Daten'!G:G),2,0),Ref_KTypen,IF(Sprache="Deutsch",1,IF(Sprache="Français",2,3)),FALSE),"")</f>
        <v/>
      </c>
      <c r="W23" s="354">
        <f>SUMIF('Ref-Daten'!L:L,AF23,'Ref-Daten'!C:C)</f>
        <v>0</v>
      </c>
      <c r="X23" s="354">
        <f>SUMIF('Ref-Daten'!L:L,AF23,'Ref-Daten'!D:D)</f>
        <v>0</v>
      </c>
      <c r="Y23" s="354">
        <f>SUMIF('Ref-Daten'!L:L,AF23,'Ref-Daten'!E:E)</f>
        <v>0</v>
      </c>
      <c r="Z23" s="352">
        <f t="shared" si="1"/>
        <v>0</v>
      </c>
      <c r="AA23" s="354">
        <f t="shared" si="2"/>
        <v>0</v>
      </c>
      <c r="AB23" s="354">
        <f t="shared" si="3"/>
        <v>0</v>
      </c>
      <c r="AC23" s="349">
        <f t="shared" si="9"/>
        <v>0</v>
      </c>
      <c r="AD23" s="355">
        <f t="shared" si="10"/>
        <v>0</v>
      </c>
      <c r="AE23" s="356"/>
      <c r="AF23" s="356" t="str">
        <f t="shared" si="6"/>
        <v>-</v>
      </c>
      <c r="AG23" s="357">
        <f>SUMIF('Ref-Daten'!L:L,AF23,'Ref-Daten'!I:I)</f>
        <v>0</v>
      </c>
      <c r="AH23" s="357">
        <f>SUMIF('Ref-Daten'!L:L,AF23,'Ref-Daten'!J:J)</f>
        <v>0</v>
      </c>
      <c r="AI23" s="358">
        <f t="shared" si="7"/>
        <v>0</v>
      </c>
      <c r="AJ23" s="358">
        <f>AI23*SUMIF('Ref-Daten'!L:L,AF23,'Ref-Daten'!K:K)</f>
        <v>0</v>
      </c>
      <c r="AK23" s="359">
        <f t="shared" si="11"/>
        <v>0</v>
      </c>
      <c r="AL23" s="360"/>
      <c r="AM23" s="347">
        <f>IF(OR(AN23&lt;&gt;"",AP23&lt;&gt;"",AR23&lt;&gt;"",AT23&lt;&gt;""),IF(Sprache="Deutsch",Sprachen!$A$96,IF(Sprache="Français",Sprachen!$B$96,Sprachen!$C$96)),0)</f>
        <v>0</v>
      </c>
      <c r="AN23" s="1" t="str">
        <f>IF(A23&lt;&gt;"",IF(COUNTIF('Ref-Daten'!L:L,AF23)=1,"","Kombination Hersteller/Modell funktioniert nicht"),"")</f>
        <v/>
      </c>
      <c r="AO23" s="1">
        <f t="shared" si="8"/>
        <v>0</v>
      </c>
      <c r="AP23" s="1" t="str">
        <f>IF(AO23&gt;0,IF(Sprache="deutsch",Sprachen!$A$98,IF(Sprache="Français",Sprachen!$B$98,Sprachen!$C$98))&amp;" "&amp;AO23&amp;IF(Sprache="deutsch",Sprachen!$A$99,IF(Sprache="Français",Sprachen!$B$99,Sprachen!$C$99)),IF(AO23&lt;0,IF(Sprache="deutsch",Sprachen!$A$97,IF(Sprache="Français",Sprachen!$B$97,Sprachen!$C$97))&amp;" "&amp;AO23&amp;IF(Sprache="deutsch",Sprachen!$A$100,IF(Sprache="Français",Sprachen!$B$100,Sprachen!$C$100)),""))</f>
        <v/>
      </c>
      <c r="AQ23" s="361">
        <f t="shared" si="12"/>
        <v>0</v>
      </c>
      <c r="AR23" s="1" t="str">
        <f>IF(AQ23&lt;0,IF(Sprache="Deutsch",Sprachen!$A$101,IF(Sprache="Français",Sprachen!$B$101,Sprachen!$C$101)),"")</f>
        <v/>
      </c>
      <c r="AS23" s="361">
        <f t="shared" si="13"/>
        <v>0</v>
      </c>
      <c r="AT23" s="1" t="str">
        <f t="shared" si="14"/>
        <v/>
      </c>
    </row>
    <row r="24" spans="1:46" s="1" customFormat="1" ht="12" customHeight="1">
      <c r="A24" s="404"/>
      <c r="B24" s="404"/>
      <c r="C24" s="404"/>
      <c r="D24" s="405"/>
      <c r="E24" s="406"/>
      <c r="F24" s="405"/>
      <c r="G24" s="406"/>
      <c r="H24" s="405"/>
      <c r="I24" s="406"/>
      <c r="J24" s="348">
        <f t="shared" si="15"/>
        <v>0</v>
      </c>
      <c r="K24" s="349">
        <f t="shared" si="16"/>
        <v>0</v>
      </c>
      <c r="L24" s="405"/>
      <c r="M24" s="406"/>
      <c r="N24" s="406"/>
      <c r="O24" s="406"/>
      <c r="P24" s="407"/>
      <c r="Q24" s="405"/>
      <c r="R24" s="406"/>
      <c r="S24" s="350" t="str">
        <f>IF(AM24=0,IF(Sprache="Deutsch",Sprachen!$A$94,IF(Sprache="Français",Sprachen!$B$94,Sprachen!$C$94)),AM24&amp;IF(AN24&lt;&gt;""," - "&amp;AN24,IF(AP24&lt;&gt;""," - "&amp;AP24,IF(AR24&lt;&gt;""," - "&amp;AR24,IF(AT24&lt;&gt;""," "&amp;AT24,"")))))</f>
        <v>Status ok</v>
      </c>
      <c r="T24" s="351">
        <f>SUMIF('Ref-Daten'!L:L,AF24,'Ref-Daten'!F:F)</f>
        <v>0</v>
      </c>
      <c r="U24" s="352">
        <f t="shared" si="0"/>
        <v>0</v>
      </c>
      <c r="V24" s="353" t="str" cm="1">
        <f t="array" ref="V24">IF(AND(3&lt;&gt;"",B24&lt;&gt;""),VLOOKUP(VLOOKUP(A24&amp;B24,CHOOSE({1,2},'Ref-Daten'!A:A&amp;'Ref-Daten'!B:B,'Ref-Daten'!G:G),2,0),Ref_KTypen,IF(Sprache="Deutsch",1,IF(Sprache="Français",2,3)),FALSE),"")</f>
        <v/>
      </c>
      <c r="W24" s="354">
        <f>SUMIF('Ref-Daten'!L:L,AF24,'Ref-Daten'!C:C)</f>
        <v>0</v>
      </c>
      <c r="X24" s="354">
        <f>SUMIF('Ref-Daten'!L:L,AF24,'Ref-Daten'!D:D)</f>
        <v>0</v>
      </c>
      <c r="Y24" s="354">
        <f>SUMIF('Ref-Daten'!L:L,AF24,'Ref-Daten'!E:E)</f>
        <v>0</v>
      </c>
      <c r="Z24" s="352">
        <f t="shared" si="1"/>
        <v>0</v>
      </c>
      <c r="AA24" s="354">
        <f t="shared" si="2"/>
        <v>0</v>
      </c>
      <c r="AB24" s="354">
        <f t="shared" si="3"/>
        <v>0</v>
      </c>
      <c r="AC24" s="349">
        <f t="shared" si="9"/>
        <v>0</v>
      </c>
      <c r="AD24" s="355">
        <f t="shared" si="10"/>
        <v>0</v>
      </c>
      <c r="AE24" s="356"/>
      <c r="AF24" s="356" t="str">
        <f t="shared" si="6"/>
        <v>-</v>
      </c>
      <c r="AG24" s="357">
        <f>SUMIF('Ref-Daten'!L:L,AF24,'Ref-Daten'!I:I)</f>
        <v>0</v>
      </c>
      <c r="AH24" s="357">
        <f>SUMIF('Ref-Daten'!L:L,AF24,'Ref-Daten'!J:J)</f>
        <v>0</v>
      </c>
      <c r="AI24" s="358">
        <f t="shared" si="7"/>
        <v>0</v>
      </c>
      <c r="AJ24" s="358">
        <f>AI24*SUMIF('Ref-Daten'!L:L,AF24,'Ref-Daten'!K:K)</f>
        <v>0</v>
      </c>
      <c r="AK24" s="359">
        <f t="shared" si="11"/>
        <v>0</v>
      </c>
      <c r="AL24" s="360"/>
      <c r="AM24" s="347">
        <f>IF(OR(AN24&lt;&gt;"",AP24&lt;&gt;"",AR24&lt;&gt;"",AT24&lt;&gt;""),IF(Sprache="Deutsch",Sprachen!$A$96,IF(Sprache="Français",Sprachen!$B$96,Sprachen!$C$96)),0)</f>
        <v>0</v>
      </c>
      <c r="AN24" s="1" t="str">
        <f>IF(A24&lt;&gt;"",IF(COUNTIF('Ref-Daten'!L:L,AF24)=1,"","Kombination Hersteller/Modell funktioniert nicht"),"")</f>
        <v/>
      </c>
      <c r="AO24" s="1">
        <f t="shared" si="8"/>
        <v>0</v>
      </c>
      <c r="AP24" s="1" t="str">
        <f>IF(AO24&gt;0,IF(Sprache="deutsch",Sprachen!$A$98,IF(Sprache="Français",Sprachen!$B$98,Sprachen!$C$98))&amp;" "&amp;AO24&amp;IF(Sprache="deutsch",Sprachen!$A$99,IF(Sprache="Français",Sprachen!$B$99,Sprachen!$C$99)),IF(AO24&lt;0,IF(Sprache="deutsch",Sprachen!$A$97,IF(Sprache="Français",Sprachen!$B$97,Sprachen!$C$97))&amp;" "&amp;AO24&amp;IF(Sprache="deutsch",Sprachen!$A$100,IF(Sprache="Français",Sprachen!$B$100,Sprachen!$C$100)),""))</f>
        <v/>
      </c>
      <c r="AQ24" s="361">
        <f t="shared" si="12"/>
        <v>0</v>
      </c>
      <c r="AR24" s="1" t="str">
        <f>IF(AQ24&lt;0,IF(Sprache="Deutsch",Sprachen!$A$101,IF(Sprache="Français",Sprachen!$B$101,Sprachen!$C$101)),"")</f>
        <v/>
      </c>
      <c r="AS24" s="361">
        <f t="shared" si="13"/>
        <v>0</v>
      </c>
      <c r="AT24" s="1" t="str">
        <f t="shared" si="14"/>
        <v/>
      </c>
    </row>
    <row r="25" spans="1:46" s="1" customFormat="1" ht="12" customHeight="1">
      <c r="A25" s="404"/>
      <c r="B25" s="404"/>
      <c r="C25" s="404"/>
      <c r="D25" s="405"/>
      <c r="E25" s="406"/>
      <c r="F25" s="405"/>
      <c r="G25" s="406"/>
      <c r="H25" s="405"/>
      <c r="I25" s="406"/>
      <c r="J25" s="348">
        <f t="shared" si="15"/>
        <v>0</v>
      </c>
      <c r="K25" s="349">
        <f t="shared" si="16"/>
        <v>0</v>
      </c>
      <c r="L25" s="405"/>
      <c r="M25" s="406"/>
      <c r="N25" s="406"/>
      <c r="O25" s="406"/>
      <c r="P25" s="407"/>
      <c r="Q25" s="405"/>
      <c r="R25" s="406"/>
      <c r="S25" s="350" t="str">
        <f>IF(AM25=0,IF(Sprache="Deutsch",Sprachen!$A$94,IF(Sprache="Français",Sprachen!$B$94,Sprachen!$C$94)),AM25&amp;IF(AN25&lt;&gt;""," - "&amp;AN25,IF(AP25&lt;&gt;""," - "&amp;AP25,IF(AR25&lt;&gt;""," - "&amp;AR25,IF(AT25&lt;&gt;""," "&amp;AT25,"")))))</f>
        <v>Status ok</v>
      </c>
      <c r="T25" s="351">
        <f>SUMIF('Ref-Daten'!L:L,AF25,'Ref-Daten'!F:F)</f>
        <v>0</v>
      </c>
      <c r="U25" s="352">
        <f t="shared" si="0"/>
        <v>0</v>
      </c>
      <c r="V25" s="353" t="str" cm="1">
        <f t="array" ref="V25">IF(AND(3&lt;&gt;"",B25&lt;&gt;""),VLOOKUP(VLOOKUP(A25&amp;B25,CHOOSE({1,2},'Ref-Daten'!A:A&amp;'Ref-Daten'!B:B,'Ref-Daten'!G:G),2,0),Ref_KTypen,IF(Sprache="Deutsch",1,IF(Sprache="Français",2,3)),FALSE),"")</f>
        <v/>
      </c>
      <c r="W25" s="354">
        <f>SUMIF('Ref-Daten'!L:L,AF25,'Ref-Daten'!C:C)</f>
        <v>0</v>
      </c>
      <c r="X25" s="354">
        <f>SUMIF('Ref-Daten'!L:L,AF25,'Ref-Daten'!D:D)</f>
        <v>0</v>
      </c>
      <c r="Y25" s="354">
        <f>SUMIF('Ref-Daten'!L:L,AF25,'Ref-Daten'!E:E)</f>
        <v>0</v>
      </c>
      <c r="Z25" s="352">
        <f t="shared" si="1"/>
        <v>0</v>
      </c>
      <c r="AA25" s="354">
        <f t="shared" si="2"/>
        <v>0</v>
      </c>
      <c r="AB25" s="354">
        <f t="shared" si="3"/>
        <v>0</v>
      </c>
      <c r="AC25" s="349">
        <f t="shared" si="9"/>
        <v>0</v>
      </c>
      <c r="AD25" s="355">
        <f t="shared" si="10"/>
        <v>0</v>
      </c>
      <c r="AE25" s="356"/>
      <c r="AF25" s="356" t="str">
        <f t="shared" si="6"/>
        <v>-</v>
      </c>
      <c r="AG25" s="357">
        <f>SUMIF('Ref-Daten'!L:L,AF25,'Ref-Daten'!I:I)</f>
        <v>0</v>
      </c>
      <c r="AH25" s="357">
        <f>SUMIF('Ref-Daten'!L:L,AF25,'Ref-Daten'!J:J)</f>
        <v>0</v>
      </c>
      <c r="AI25" s="358">
        <f t="shared" si="7"/>
        <v>0</v>
      </c>
      <c r="AJ25" s="358">
        <f>AI25*SUMIF('Ref-Daten'!L:L,AF25,'Ref-Daten'!K:K)</f>
        <v>0</v>
      </c>
      <c r="AK25" s="359">
        <f t="shared" si="11"/>
        <v>0</v>
      </c>
      <c r="AL25" s="360"/>
      <c r="AM25" s="347">
        <f>IF(OR(AN25&lt;&gt;"",AP25&lt;&gt;"",AR25&lt;&gt;"",AT25&lt;&gt;""),IF(Sprache="Deutsch",Sprachen!$A$96,IF(Sprache="Français",Sprachen!$B$96,Sprachen!$C$96)),0)</f>
        <v>0</v>
      </c>
      <c r="AN25" s="1" t="str">
        <f>IF(A25&lt;&gt;"",IF(COUNTIF('Ref-Daten'!L:L,AF25)=1,"","Kombination Hersteller/Modell funktioniert nicht"),"")</f>
        <v/>
      </c>
      <c r="AO25" s="1">
        <f t="shared" si="8"/>
        <v>0</v>
      </c>
      <c r="AP25" s="1" t="str">
        <f>IF(AO25&gt;0,IF(Sprache="deutsch",Sprachen!$A$98,IF(Sprache="Français",Sprachen!$B$98,Sprachen!$C$98))&amp;" "&amp;AO25&amp;IF(Sprache="deutsch",Sprachen!$A$99,IF(Sprache="Français",Sprachen!$B$99,Sprachen!$C$99)),IF(AO25&lt;0,IF(Sprache="deutsch",Sprachen!$A$97,IF(Sprache="Français",Sprachen!$B$97,Sprachen!$C$97))&amp;" "&amp;AO25&amp;IF(Sprache="deutsch",Sprachen!$A$100,IF(Sprache="Français",Sprachen!$B$100,Sprachen!$C$100)),""))</f>
        <v/>
      </c>
      <c r="AQ25" s="361">
        <f t="shared" si="12"/>
        <v>0</v>
      </c>
      <c r="AR25" s="1" t="str">
        <f>IF(AQ25&lt;0,IF(Sprache="Deutsch",Sprachen!$A$101,IF(Sprache="Français",Sprachen!$B$101,Sprachen!$C$101)),"")</f>
        <v/>
      </c>
      <c r="AS25" s="361">
        <f t="shared" si="13"/>
        <v>0</v>
      </c>
      <c r="AT25" s="1" t="str">
        <f t="shared" si="14"/>
        <v/>
      </c>
    </row>
    <row r="26" spans="1:46" s="1" customFormat="1" ht="12" customHeight="1">
      <c r="A26" s="404"/>
      <c r="B26" s="404"/>
      <c r="C26" s="404"/>
      <c r="D26" s="405"/>
      <c r="E26" s="406"/>
      <c r="F26" s="405"/>
      <c r="G26" s="406"/>
      <c r="H26" s="405"/>
      <c r="I26" s="406"/>
      <c r="J26" s="348">
        <f t="shared" si="15"/>
        <v>0</v>
      </c>
      <c r="K26" s="349">
        <f t="shared" si="16"/>
        <v>0</v>
      </c>
      <c r="L26" s="405"/>
      <c r="M26" s="406"/>
      <c r="N26" s="406"/>
      <c r="O26" s="406"/>
      <c r="P26" s="407"/>
      <c r="Q26" s="405"/>
      <c r="R26" s="406"/>
      <c r="S26" s="350" t="str">
        <f>IF(AM26=0,IF(Sprache="Deutsch",Sprachen!$A$94,IF(Sprache="Français",Sprachen!$B$94,Sprachen!$C$94)),AM26&amp;IF(AN26&lt;&gt;""," - "&amp;AN26,IF(AP26&lt;&gt;""," - "&amp;AP26,IF(AR26&lt;&gt;""," - "&amp;AR26,IF(AT26&lt;&gt;""," "&amp;AT26,"")))))</f>
        <v>Status ok</v>
      </c>
      <c r="T26" s="351">
        <f>SUMIF('Ref-Daten'!L:L,AF26,'Ref-Daten'!F:F)</f>
        <v>0</v>
      </c>
      <c r="U26" s="352">
        <f t="shared" si="0"/>
        <v>0</v>
      </c>
      <c r="V26" s="353" t="str" cm="1">
        <f t="array" ref="V26">IF(AND(3&lt;&gt;"",B26&lt;&gt;""),VLOOKUP(VLOOKUP(A26&amp;B26,CHOOSE({1,2},'Ref-Daten'!A:A&amp;'Ref-Daten'!B:B,'Ref-Daten'!G:G),2,0),Ref_KTypen,IF(Sprache="Deutsch",1,IF(Sprache="Français",2,3)),FALSE),"")</f>
        <v/>
      </c>
      <c r="W26" s="354">
        <f>SUMIF('Ref-Daten'!L:L,AF26,'Ref-Daten'!C:C)</f>
        <v>0</v>
      </c>
      <c r="X26" s="354">
        <f>SUMIF('Ref-Daten'!L:L,AF26,'Ref-Daten'!D:D)</f>
        <v>0</v>
      </c>
      <c r="Y26" s="354">
        <f>SUMIF('Ref-Daten'!L:L,AF26,'Ref-Daten'!E:E)</f>
        <v>0</v>
      </c>
      <c r="Z26" s="352">
        <f t="shared" si="1"/>
        <v>0</v>
      </c>
      <c r="AA26" s="354">
        <f t="shared" si="2"/>
        <v>0</v>
      </c>
      <c r="AB26" s="354">
        <f t="shared" si="3"/>
        <v>0</v>
      </c>
      <c r="AC26" s="349">
        <f t="shared" si="9"/>
        <v>0</v>
      </c>
      <c r="AD26" s="355">
        <f t="shared" si="10"/>
        <v>0</v>
      </c>
      <c r="AE26" s="356"/>
      <c r="AF26" s="356" t="str">
        <f t="shared" si="6"/>
        <v>-</v>
      </c>
      <c r="AG26" s="357">
        <f>SUMIF('Ref-Daten'!L:L,AF26,'Ref-Daten'!I:I)</f>
        <v>0</v>
      </c>
      <c r="AH26" s="357">
        <f>SUMIF('Ref-Daten'!L:L,AF26,'Ref-Daten'!J:J)</f>
        <v>0</v>
      </c>
      <c r="AI26" s="358">
        <f t="shared" si="7"/>
        <v>0</v>
      </c>
      <c r="AJ26" s="358">
        <f>AI26*SUMIF('Ref-Daten'!L:L,AF26,'Ref-Daten'!K:K)</f>
        <v>0</v>
      </c>
      <c r="AK26" s="359">
        <f t="shared" si="11"/>
        <v>0</v>
      </c>
      <c r="AL26" s="360"/>
      <c r="AM26" s="347">
        <f>IF(OR(AN26&lt;&gt;"",AP26&lt;&gt;"",AR26&lt;&gt;"",AT26&lt;&gt;""),IF(Sprache="Deutsch",Sprachen!$A$96,IF(Sprache="Français",Sprachen!$B$96,Sprachen!$C$96)),0)</f>
        <v>0</v>
      </c>
      <c r="AN26" s="1" t="str">
        <f>IF(A26&lt;&gt;"",IF(COUNTIF('Ref-Daten'!L:L,AF26)=1,"","Kombination Hersteller/Modell funktioniert nicht"),"")</f>
        <v/>
      </c>
      <c r="AO26" s="1">
        <f t="shared" si="8"/>
        <v>0</v>
      </c>
      <c r="AP26" s="1" t="str">
        <f>IF(AO26&gt;0,IF(Sprache="deutsch",Sprachen!$A$98,IF(Sprache="Français",Sprachen!$B$98,Sprachen!$C$98))&amp;" "&amp;AO26&amp;IF(Sprache="deutsch",Sprachen!$A$99,IF(Sprache="Français",Sprachen!$B$99,Sprachen!$C$99)),IF(AO26&lt;0,IF(Sprache="deutsch",Sprachen!$A$97,IF(Sprache="Français",Sprachen!$B$97,Sprachen!$C$97))&amp;" "&amp;AO26&amp;IF(Sprache="deutsch",Sprachen!$A$100,IF(Sprache="Français",Sprachen!$B$100,Sprachen!$C$100)),""))</f>
        <v/>
      </c>
      <c r="AQ26" s="361">
        <f t="shared" si="12"/>
        <v>0</v>
      </c>
      <c r="AR26" s="1" t="str">
        <f>IF(AQ26&lt;0,IF(Sprache="Deutsch",Sprachen!$A$101,IF(Sprache="Français",Sprachen!$B$101,Sprachen!$C$101)),"")</f>
        <v/>
      </c>
      <c r="AS26" s="361">
        <f t="shared" si="13"/>
        <v>0</v>
      </c>
      <c r="AT26" s="1" t="str">
        <f t="shared" si="14"/>
        <v/>
      </c>
    </row>
    <row r="27" spans="1:46" s="1" customFormat="1" ht="12" customHeight="1">
      <c r="A27" s="404"/>
      <c r="B27" s="404"/>
      <c r="C27" s="404"/>
      <c r="D27" s="405"/>
      <c r="E27" s="406"/>
      <c r="F27" s="405"/>
      <c r="G27" s="406"/>
      <c r="H27" s="405"/>
      <c r="I27" s="406"/>
      <c r="J27" s="348">
        <f t="shared" si="15"/>
        <v>0</v>
      </c>
      <c r="K27" s="349">
        <f t="shared" si="16"/>
        <v>0</v>
      </c>
      <c r="L27" s="405"/>
      <c r="M27" s="406"/>
      <c r="N27" s="406"/>
      <c r="O27" s="406"/>
      <c r="P27" s="407"/>
      <c r="Q27" s="405"/>
      <c r="R27" s="406"/>
      <c r="S27" s="350" t="str">
        <f>IF(AM27=0,IF(Sprache="Deutsch",Sprachen!$A$94,IF(Sprache="Français",Sprachen!$B$94,Sprachen!$C$94)),AM27&amp;IF(AN27&lt;&gt;""," - "&amp;AN27,IF(AP27&lt;&gt;""," - "&amp;AP27,IF(AR27&lt;&gt;""," - "&amp;AR27,IF(AT27&lt;&gt;""," "&amp;AT27,"")))))</f>
        <v>Status ok</v>
      </c>
      <c r="T27" s="351">
        <f>SUMIF('Ref-Daten'!L:L,AF27,'Ref-Daten'!F:F)</f>
        <v>0</v>
      </c>
      <c r="U27" s="352">
        <f t="shared" si="0"/>
        <v>0</v>
      </c>
      <c r="V27" s="353" t="str" cm="1">
        <f t="array" ref="V27">IF(AND(3&lt;&gt;"",B27&lt;&gt;""),VLOOKUP(VLOOKUP(A27&amp;B27,CHOOSE({1,2},'Ref-Daten'!A:A&amp;'Ref-Daten'!B:B,'Ref-Daten'!G:G),2,0),Ref_KTypen,IF(Sprache="Deutsch",1,IF(Sprache="Français",2,3)),FALSE),"")</f>
        <v/>
      </c>
      <c r="W27" s="354">
        <f>SUMIF('Ref-Daten'!L:L,AF27,'Ref-Daten'!C:C)</f>
        <v>0</v>
      </c>
      <c r="X27" s="354">
        <f>SUMIF('Ref-Daten'!L:L,AF27,'Ref-Daten'!D:D)</f>
        <v>0</v>
      </c>
      <c r="Y27" s="354">
        <f>SUMIF('Ref-Daten'!L:L,AF27,'Ref-Daten'!E:E)</f>
        <v>0</v>
      </c>
      <c r="Z27" s="352">
        <f t="shared" si="1"/>
        <v>0</v>
      </c>
      <c r="AA27" s="354">
        <f t="shared" si="2"/>
        <v>0</v>
      </c>
      <c r="AB27" s="354">
        <f t="shared" si="3"/>
        <v>0</v>
      </c>
      <c r="AC27" s="349">
        <f t="shared" si="9"/>
        <v>0</v>
      </c>
      <c r="AD27" s="355">
        <f t="shared" si="10"/>
        <v>0</v>
      </c>
      <c r="AE27" s="356"/>
      <c r="AF27" s="356" t="str">
        <f t="shared" si="6"/>
        <v>-</v>
      </c>
      <c r="AG27" s="357">
        <f>SUMIF('Ref-Daten'!L:L,AF27,'Ref-Daten'!I:I)</f>
        <v>0</v>
      </c>
      <c r="AH27" s="357">
        <f>SUMIF('Ref-Daten'!L:L,AF27,'Ref-Daten'!J:J)</f>
        <v>0</v>
      </c>
      <c r="AI27" s="358">
        <f t="shared" si="7"/>
        <v>0</v>
      </c>
      <c r="AJ27" s="358">
        <f>AI27*SUMIF('Ref-Daten'!L:L,AF27,'Ref-Daten'!K:K)</f>
        <v>0</v>
      </c>
      <c r="AK27" s="359">
        <f t="shared" si="11"/>
        <v>0</v>
      </c>
      <c r="AL27" s="360"/>
      <c r="AM27" s="347">
        <f>IF(OR(AN27&lt;&gt;"",AP27&lt;&gt;"",AR27&lt;&gt;"",AT27&lt;&gt;""),IF(Sprache="Deutsch",Sprachen!$A$96,IF(Sprache="Français",Sprachen!$B$96,Sprachen!$C$96)),0)</f>
        <v>0</v>
      </c>
      <c r="AN27" s="1" t="str">
        <f>IF(A27&lt;&gt;"",IF(COUNTIF('Ref-Daten'!L:L,AF27)=1,"","Kombination Hersteller/Modell funktioniert nicht"),"")</f>
        <v/>
      </c>
      <c r="AO27" s="1">
        <f t="shared" si="8"/>
        <v>0</v>
      </c>
      <c r="AP27" s="1" t="str">
        <f>IF(AO27&gt;0,IF(Sprache="deutsch",Sprachen!$A$98,IF(Sprache="Français",Sprachen!$B$98,Sprachen!$C$98))&amp;" "&amp;AO27&amp;IF(Sprache="deutsch",Sprachen!$A$99,IF(Sprache="Français",Sprachen!$B$99,Sprachen!$C$99)),IF(AO27&lt;0,IF(Sprache="deutsch",Sprachen!$A$97,IF(Sprache="Français",Sprachen!$B$97,Sprachen!$C$97))&amp;" "&amp;AO27&amp;IF(Sprache="deutsch",Sprachen!$A$100,IF(Sprache="Français",Sprachen!$B$100,Sprachen!$C$100)),""))</f>
        <v/>
      </c>
      <c r="AQ27" s="361">
        <f t="shared" si="12"/>
        <v>0</v>
      </c>
      <c r="AR27" s="1" t="str">
        <f>IF(AQ27&lt;0,IF(Sprache="Deutsch",Sprachen!$A$101,IF(Sprache="Français",Sprachen!$B$101,Sprachen!$C$101)),"")</f>
        <v/>
      </c>
      <c r="AS27" s="361">
        <f t="shared" si="13"/>
        <v>0</v>
      </c>
      <c r="AT27" s="1" t="str">
        <f t="shared" si="14"/>
        <v/>
      </c>
    </row>
    <row r="28" spans="1:46" s="1" customFormat="1" ht="12" customHeight="1">
      <c r="A28" s="404"/>
      <c r="B28" s="404"/>
      <c r="C28" s="404"/>
      <c r="D28" s="405"/>
      <c r="E28" s="406"/>
      <c r="F28" s="405"/>
      <c r="G28" s="406"/>
      <c r="H28" s="405"/>
      <c r="I28" s="406"/>
      <c r="J28" s="348">
        <f t="shared" si="15"/>
        <v>0</v>
      </c>
      <c r="K28" s="349">
        <f t="shared" si="16"/>
        <v>0</v>
      </c>
      <c r="L28" s="405"/>
      <c r="M28" s="406"/>
      <c r="N28" s="406"/>
      <c r="O28" s="406"/>
      <c r="P28" s="407"/>
      <c r="Q28" s="405"/>
      <c r="R28" s="406"/>
      <c r="S28" s="350" t="str">
        <f>IF(AM28=0,IF(Sprache="Deutsch",Sprachen!$A$94,IF(Sprache="Français",Sprachen!$B$94,Sprachen!$C$94)),AM28&amp;IF(AN28&lt;&gt;""," - "&amp;AN28,IF(AP28&lt;&gt;""," - "&amp;AP28,IF(AR28&lt;&gt;""," - "&amp;AR28,IF(AT28&lt;&gt;""," "&amp;AT28,"")))))</f>
        <v>Status ok</v>
      </c>
      <c r="T28" s="351">
        <f>SUMIF('Ref-Daten'!L:L,AF28,'Ref-Daten'!F:F)</f>
        <v>0</v>
      </c>
      <c r="U28" s="352">
        <f t="shared" si="0"/>
        <v>0</v>
      </c>
      <c r="V28" s="353" t="str" cm="1">
        <f t="array" ref="V28">IF(AND(3&lt;&gt;"",B28&lt;&gt;""),VLOOKUP(VLOOKUP(A28&amp;B28,CHOOSE({1,2},'Ref-Daten'!A:A&amp;'Ref-Daten'!B:B,'Ref-Daten'!G:G),2,0),Ref_KTypen,IF(Sprache="Deutsch",1,IF(Sprache="Français",2,3)),FALSE),"")</f>
        <v/>
      </c>
      <c r="W28" s="354">
        <f>SUMIF('Ref-Daten'!L:L,AF28,'Ref-Daten'!C:C)</f>
        <v>0</v>
      </c>
      <c r="X28" s="354">
        <f>SUMIF('Ref-Daten'!L:L,AF28,'Ref-Daten'!D:D)</f>
        <v>0</v>
      </c>
      <c r="Y28" s="354">
        <f>SUMIF('Ref-Daten'!L:L,AF28,'Ref-Daten'!E:E)</f>
        <v>0</v>
      </c>
      <c r="Z28" s="352">
        <f t="shared" si="1"/>
        <v>0</v>
      </c>
      <c r="AA28" s="354">
        <f t="shared" si="2"/>
        <v>0</v>
      </c>
      <c r="AB28" s="354">
        <f t="shared" si="3"/>
        <v>0</v>
      </c>
      <c r="AC28" s="349">
        <f t="shared" si="9"/>
        <v>0</v>
      </c>
      <c r="AD28" s="355">
        <f t="shared" si="10"/>
        <v>0</v>
      </c>
      <c r="AE28" s="356"/>
      <c r="AF28" s="356" t="str">
        <f t="shared" si="6"/>
        <v>-</v>
      </c>
      <c r="AG28" s="357">
        <f>SUMIF('Ref-Daten'!L:L,AF28,'Ref-Daten'!I:I)</f>
        <v>0</v>
      </c>
      <c r="AH28" s="357">
        <f>SUMIF('Ref-Daten'!L:L,AF28,'Ref-Daten'!J:J)</f>
        <v>0</v>
      </c>
      <c r="AI28" s="358">
        <f t="shared" si="7"/>
        <v>0</v>
      </c>
      <c r="AJ28" s="358">
        <f>AI28*SUMIF('Ref-Daten'!L:L,AF28,'Ref-Daten'!K:K)</f>
        <v>0</v>
      </c>
      <c r="AK28" s="359">
        <f t="shared" si="11"/>
        <v>0</v>
      </c>
      <c r="AL28" s="360"/>
      <c r="AM28" s="347">
        <f>IF(OR(AN28&lt;&gt;"",AP28&lt;&gt;"",AR28&lt;&gt;"",AT28&lt;&gt;""),IF(Sprache="Deutsch",Sprachen!$A$96,IF(Sprache="Français",Sprachen!$B$96,Sprachen!$C$96)),0)</f>
        <v>0</v>
      </c>
      <c r="AN28" s="1" t="str">
        <f>IF(A28&lt;&gt;"",IF(COUNTIF('Ref-Daten'!L:L,AF28)=1,"","Kombination Hersteller/Modell funktioniert nicht"),"")</f>
        <v/>
      </c>
      <c r="AO28" s="1">
        <f t="shared" si="8"/>
        <v>0</v>
      </c>
      <c r="AP28" s="1" t="str">
        <f>IF(AO28&gt;0,IF(Sprache="deutsch",Sprachen!$A$98,IF(Sprache="Français",Sprachen!$B$98,Sprachen!$C$98))&amp;" "&amp;AO28&amp;IF(Sprache="deutsch",Sprachen!$A$99,IF(Sprache="Français",Sprachen!$B$99,Sprachen!$C$99)),IF(AO28&lt;0,IF(Sprache="deutsch",Sprachen!$A$97,IF(Sprache="Français",Sprachen!$B$97,Sprachen!$C$97))&amp;" "&amp;AO28&amp;IF(Sprache="deutsch",Sprachen!$A$100,IF(Sprache="Français",Sprachen!$B$100,Sprachen!$C$100)),""))</f>
        <v/>
      </c>
      <c r="AQ28" s="361">
        <f t="shared" si="12"/>
        <v>0</v>
      </c>
      <c r="AR28" s="1" t="str">
        <f>IF(AQ28&lt;0,IF(Sprache="Deutsch",Sprachen!$A$101,IF(Sprache="Français",Sprachen!$B$101,Sprachen!$C$101)),"")</f>
        <v/>
      </c>
      <c r="AS28" s="361">
        <f t="shared" si="13"/>
        <v>0</v>
      </c>
      <c r="AT28" s="1" t="str">
        <f t="shared" si="14"/>
        <v/>
      </c>
    </row>
    <row r="29" spans="1:46" s="1" customFormat="1" ht="12" customHeight="1">
      <c r="A29" s="404"/>
      <c r="B29" s="404"/>
      <c r="C29" s="404"/>
      <c r="D29" s="405"/>
      <c r="E29" s="406"/>
      <c r="F29" s="405"/>
      <c r="G29" s="406"/>
      <c r="H29" s="405"/>
      <c r="I29" s="406"/>
      <c r="J29" s="348">
        <f t="shared" si="15"/>
        <v>0</v>
      </c>
      <c r="K29" s="349">
        <f t="shared" si="16"/>
        <v>0</v>
      </c>
      <c r="L29" s="405"/>
      <c r="M29" s="406"/>
      <c r="N29" s="406"/>
      <c r="O29" s="406"/>
      <c r="P29" s="407"/>
      <c r="Q29" s="405"/>
      <c r="R29" s="406"/>
      <c r="S29" s="350" t="str">
        <f>IF(AM29=0,IF(Sprache="Deutsch",Sprachen!$A$94,IF(Sprache="Français",Sprachen!$B$94,Sprachen!$C$94)),AM29&amp;IF(AN29&lt;&gt;""," - "&amp;AN29,IF(AP29&lt;&gt;""," - "&amp;AP29,IF(AR29&lt;&gt;""," - "&amp;AR29,IF(AT29&lt;&gt;""," "&amp;AT29,"")))))</f>
        <v>Status ok</v>
      </c>
      <c r="T29" s="351">
        <f>SUMIF('Ref-Daten'!L:L,AF29,'Ref-Daten'!F:F)</f>
        <v>0</v>
      </c>
      <c r="U29" s="352">
        <f t="shared" si="0"/>
        <v>0</v>
      </c>
      <c r="V29" s="353" t="str" cm="1">
        <f t="array" ref="V29">IF(AND(3&lt;&gt;"",B29&lt;&gt;""),VLOOKUP(VLOOKUP(A29&amp;B29,CHOOSE({1,2},'Ref-Daten'!A:A&amp;'Ref-Daten'!B:B,'Ref-Daten'!G:G),2,0),Ref_KTypen,IF(Sprache="Deutsch",1,IF(Sprache="Français",2,3)),FALSE),"")</f>
        <v/>
      </c>
      <c r="W29" s="354">
        <f>SUMIF('Ref-Daten'!L:L,AF29,'Ref-Daten'!C:C)</f>
        <v>0</v>
      </c>
      <c r="X29" s="354">
        <f>SUMIF('Ref-Daten'!L:L,AF29,'Ref-Daten'!D:D)</f>
        <v>0</v>
      </c>
      <c r="Y29" s="354">
        <f>SUMIF('Ref-Daten'!L:L,AF29,'Ref-Daten'!E:E)</f>
        <v>0</v>
      </c>
      <c r="Z29" s="352">
        <f t="shared" si="1"/>
        <v>0</v>
      </c>
      <c r="AA29" s="354">
        <f t="shared" si="2"/>
        <v>0</v>
      </c>
      <c r="AB29" s="354">
        <f t="shared" si="3"/>
        <v>0</v>
      </c>
      <c r="AC29" s="349">
        <f t="shared" si="9"/>
        <v>0</v>
      </c>
      <c r="AD29" s="355">
        <f t="shared" si="10"/>
        <v>0</v>
      </c>
      <c r="AE29" s="356"/>
      <c r="AF29" s="356" t="str">
        <f t="shared" si="6"/>
        <v>-</v>
      </c>
      <c r="AG29" s="357">
        <f>SUMIF('Ref-Daten'!L:L,AF29,'Ref-Daten'!I:I)</f>
        <v>0</v>
      </c>
      <c r="AH29" s="357">
        <f>SUMIF('Ref-Daten'!L:L,AF29,'Ref-Daten'!J:J)</f>
        <v>0</v>
      </c>
      <c r="AI29" s="358">
        <f t="shared" si="7"/>
        <v>0</v>
      </c>
      <c r="AJ29" s="358">
        <f>AI29*SUMIF('Ref-Daten'!L:L,AF29,'Ref-Daten'!K:K)</f>
        <v>0</v>
      </c>
      <c r="AK29" s="359">
        <f t="shared" si="11"/>
        <v>0</v>
      </c>
      <c r="AL29" s="360"/>
      <c r="AM29" s="347">
        <f>IF(OR(AN29&lt;&gt;"",AP29&lt;&gt;"",AR29&lt;&gt;"",AT29&lt;&gt;""),IF(Sprache="Deutsch",Sprachen!$A$96,IF(Sprache="Français",Sprachen!$B$96,Sprachen!$C$96)),0)</f>
        <v>0</v>
      </c>
      <c r="AN29" s="1" t="str">
        <f>IF(A29&lt;&gt;"",IF(COUNTIF('Ref-Daten'!L:L,AF29)=1,"","Kombination Hersteller/Modell funktioniert nicht"),"")</f>
        <v/>
      </c>
      <c r="AO29" s="1">
        <f t="shared" si="8"/>
        <v>0</v>
      </c>
      <c r="AP29" s="1" t="str">
        <f>IF(AO29&gt;0,IF(Sprache="deutsch",Sprachen!$A$98,IF(Sprache="Français",Sprachen!$B$98,Sprachen!$C$98))&amp;" "&amp;AO29&amp;IF(Sprache="deutsch",Sprachen!$A$99,IF(Sprache="Français",Sprachen!$B$99,Sprachen!$C$99)),IF(AO29&lt;0,IF(Sprache="deutsch",Sprachen!$A$97,IF(Sprache="Français",Sprachen!$B$97,Sprachen!$C$97))&amp;" "&amp;AO29&amp;IF(Sprache="deutsch",Sprachen!$A$100,IF(Sprache="Français",Sprachen!$B$100,Sprachen!$C$100)),""))</f>
        <v/>
      </c>
      <c r="AQ29" s="361">
        <f t="shared" si="12"/>
        <v>0</v>
      </c>
      <c r="AR29" s="1" t="str">
        <f>IF(AQ29&lt;0,IF(Sprache="Deutsch",Sprachen!$A$101,IF(Sprache="Français",Sprachen!$B$101,Sprachen!$C$101)),"")</f>
        <v/>
      </c>
      <c r="AS29" s="361">
        <f t="shared" si="13"/>
        <v>0</v>
      </c>
      <c r="AT29" s="1" t="str">
        <f t="shared" si="14"/>
        <v/>
      </c>
    </row>
    <row r="30" spans="1:46" s="1" customFormat="1" ht="12" customHeight="1">
      <c r="A30" s="404"/>
      <c r="B30" s="404"/>
      <c r="C30" s="404"/>
      <c r="D30" s="405"/>
      <c r="E30" s="406"/>
      <c r="F30" s="405"/>
      <c r="G30" s="406"/>
      <c r="H30" s="405"/>
      <c r="I30" s="406"/>
      <c r="J30" s="348">
        <f t="shared" si="15"/>
        <v>0</v>
      </c>
      <c r="K30" s="349">
        <f t="shared" si="16"/>
        <v>0</v>
      </c>
      <c r="L30" s="405"/>
      <c r="M30" s="406"/>
      <c r="N30" s="406"/>
      <c r="O30" s="406"/>
      <c r="P30" s="407"/>
      <c r="Q30" s="405"/>
      <c r="R30" s="406"/>
      <c r="S30" s="350" t="str">
        <f>IF(AM30=0,IF(Sprache="Deutsch",Sprachen!$A$94,IF(Sprache="Français",Sprachen!$B$94,Sprachen!$C$94)),AM30&amp;IF(AN30&lt;&gt;""," - "&amp;AN30,IF(AP30&lt;&gt;""," - "&amp;AP30,IF(AR30&lt;&gt;""," - "&amp;AR30,IF(AT30&lt;&gt;""," "&amp;AT30,"")))))</f>
        <v>Status ok</v>
      </c>
      <c r="T30" s="351">
        <f>SUMIF('Ref-Daten'!L:L,AF30,'Ref-Daten'!F:F)</f>
        <v>0</v>
      </c>
      <c r="U30" s="352">
        <f t="shared" si="0"/>
        <v>0</v>
      </c>
      <c r="V30" s="353" t="str" cm="1">
        <f t="array" ref="V30">IF(AND(3&lt;&gt;"",B30&lt;&gt;""),VLOOKUP(VLOOKUP(A30&amp;B30,CHOOSE({1,2},'Ref-Daten'!A:A&amp;'Ref-Daten'!B:B,'Ref-Daten'!G:G),2,0),Ref_KTypen,IF(Sprache="Deutsch",1,IF(Sprache="Français",2,3)),FALSE),"")</f>
        <v/>
      </c>
      <c r="W30" s="354">
        <f>SUMIF('Ref-Daten'!L:L,AF30,'Ref-Daten'!C:C)</f>
        <v>0</v>
      </c>
      <c r="X30" s="354">
        <f>SUMIF('Ref-Daten'!L:L,AF30,'Ref-Daten'!D:D)</f>
        <v>0</v>
      </c>
      <c r="Y30" s="354">
        <f>SUMIF('Ref-Daten'!L:L,AF30,'Ref-Daten'!E:E)</f>
        <v>0</v>
      </c>
      <c r="Z30" s="352">
        <f t="shared" si="1"/>
        <v>0</v>
      </c>
      <c r="AA30" s="354">
        <f t="shared" si="2"/>
        <v>0</v>
      </c>
      <c r="AB30" s="354">
        <f t="shared" si="3"/>
        <v>0</v>
      </c>
      <c r="AC30" s="349">
        <f t="shared" si="9"/>
        <v>0</v>
      </c>
      <c r="AD30" s="355">
        <f t="shared" si="10"/>
        <v>0</v>
      </c>
      <c r="AE30" s="356"/>
      <c r="AF30" s="356" t="str">
        <f t="shared" si="6"/>
        <v>-</v>
      </c>
      <c r="AG30" s="357">
        <f>SUMIF('Ref-Daten'!L:L,AF30,'Ref-Daten'!I:I)</f>
        <v>0</v>
      </c>
      <c r="AH30" s="357">
        <f>SUMIF('Ref-Daten'!L:L,AF30,'Ref-Daten'!J:J)</f>
        <v>0</v>
      </c>
      <c r="AI30" s="358">
        <f t="shared" si="7"/>
        <v>0</v>
      </c>
      <c r="AJ30" s="358">
        <f>AI30*SUMIF('Ref-Daten'!L:L,AF30,'Ref-Daten'!K:K)</f>
        <v>0</v>
      </c>
      <c r="AK30" s="359">
        <f t="shared" si="11"/>
        <v>0</v>
      </c>
      <c r="AL30" s="360"/>
      <c r="AM30" s="347">
        <f>IF(OR(AN30&lt;&gt;"",AP30&lt;&gt;"",AR30&lt;&gt;"",AT30&lt;&gt;""),IF(Sprache="Deutsch",Sprachen!$A$96,IF(Sprache="Français",Sprachen!$B$96,Sprachen!$C$96)),0)</f>
        <v>0</v>
      </c>
      <c r="AN30" s="1" t="str">
        <f>IF(A30&lt;&gt;"",IF(COUNTIF('Ref-Daten'!L:L,AF30)=1,"","Kombination Hersteller/Modell funktioniert nicht"),"")</f>
        <v/>
      </c>
      <c r="AO30" s="1">
        <f t="shared" si="8"/>
        <v>0</v>
      </c>
      <c r="AP30" s="1" t="str">
        <f>IF(AO30&gt;0,IF(Sprache="deutsch",Sprachen!$A$98,IF(Sprache="Français",Sprachen!$B$98,Sprachen!$C$98))&amp;" "&amp;AO30&amp;IF(Sprache="deutsch",Sprachen!$A$99,IF(Sprache="Français",Sprachen!$B$99,Sprachen!$C$99)),IF(AO30&lt;0,IF(Sprache="deutsch",Sprachen!$A$97,IF(Sprache="Français",Sprachen!$B$97,Sprachen!$C$97))&amp;" "&amp;AO30&amp;IF(Sprache="deutsch",Sprachen!$A$100,IF(Sprache="Français",Sprachen!$B$100,Sprachen!$C$100)),""))</f>
        <v/>
      </c>
      <c r="AQ30" s="361">
        <f t="shared" si="12"/>
        <v>0</v>
      </c>
      <c r="AR30" s="1" t="str">
        <f>IF(AQ30&lt;0,IF(Sprache="Deutsch",Sprachen!$A$101,IF(Sprache="Français",Sprachen!$B$101,Sprachen!$C$101)),"")</f>
        <v/>
      </c>
      <c r="AS30" s="361">
        <f t="shared" si="13"/>
        <v>0</v>
      </c>
      <c r="AT30" s="1" t="str">
        <f t="shared" si="14"/>
        <v/>
      </c>
    </row>
    <row r="31" spans="1:46" s="1" customFormat="1" ht="12" customHeight="1">
      <c r="A31" s="404"/>
      <c r="B31" s="404"/>
      <c r="C31" s="404"/>
      <c r="D31" s="405"/>
      <c r="E31" s="406"/>
      <c r="F31" s="405"/>
      <c r="G31" s="406"/>
      <c r="H31" s="405"/>
      <c r="I31" s="406"/>
      <c r="J31" s="348">
        <f t="shared" si="15"/>
        <v>0</v>
      </c>
      <c r="K31" s="349">
        <f t="shared" si="16"/>
        <v>0</v>
      </c>
      <c r="L31" s="405"/>
      <c r="M31" s="406"/>
      <c r="N31" s="406"/>
      <c r="O31" s="406"/>
      <c r="P31" s="407"/>
      <c r="Q31" s="405"/>
      <c r="R31" s="406"/>
      <c r="S31" s="350" t="str">
        <f>IF(AM31=0,IF(Sprache="Deutsch",Sprachen!$A$94,IF(Sprache="Français",Sprachen!$B$94,Sprachen!$C$94)),AM31&amp;IF(AN31&lt;&gt;""," - "&amp;AN31,IF(AP31&lt;&gt;""," - "&amp;AP31,IF(AR31&lt;&gt;""," - "&amp;AR31,IF(AT31&lt;&gt;""," "&amp;AT31,"")))))</f>
        <v>Status ok</v>
      </c>
      <c r="T31" s="351">
        <f>SUMIF('Ref-Daten'!L:L,AF31,'Ref-Daten'!F:F)</f>
        <v>0</v>
      </c>
      <c r="U31" s="352">
        <f t="shared" si="0"/>
        <v>0</v>
      </c>
      <c r="V31" s="353" t="str" cm="1">
        <f t="array" ref="V31">IF(AND(3&lt;&gt;"",B31&lt;&gt;""),VLOOKUP(VLOOKUP(A31&amp;B31,CHOOSE({1,2},'Ref-Daten'!A:A&amp;'Ref-Daten'!B:B,'Ref-Daten'!G:G),2,0),Ref_KTypen,IF(Sprache="Deutsch",1,IF(Sprache="Français",2,3)),FALSE),"")</f>
        <v/>
      </c>
      <c r="W31" s="354">
        <f>SUMIF('Ref-Daten'!L:L,AF31,'Ref-Daten'!C:C)</f>
        <v>0</v>
      </c>
      <c r="X31" s="354">
        <f>SUMIF('Ref-Daten'!L:L,AF31,'Ref-Daten'!D:D)</f>
        <v>0</v>
      </c>
      <c r="Y31" s="354">
        <f>SUMIF('Ref-Daten'!L:L,AF31,'Ref-Daten'!E:E)</f>
        <v>0</v>
      </c>
      <c r="Z31" s="352">
        <f t="shared" si="1"/>
        <v>0</v>
      </c>
      <c r="AA31" s="354">
        <f t="shared" si="2"/>
        <v>0</v>
      </c>
      <c r="AB31" s="354">
        <f t="shared" si="3"/>
        <v>0</v>
      </c>
      <c r="AC31" s="349">
        <f t="shared" si="9"/>
        <v>0</v>
      </c>
      <c r="AD31" s="355">
        <f t="shared" si="10"/>
        <v>0</v>
      </c>
      <c r="AE31" s="356"/>
      <c r="AF31" s="356" t="str">
        <f t="shared" si="6"/>
        <v>-</v>
      </c>
      <c r="AG31" s="357">
        <f>SUMIF('Ref-Daten'!L:L,AF31,'Ref-Daten'!I:I)</f>
        <v>0</v>
      </c>
      <c r="AH31" s="357">
        <f>SUMIF('Ref-Daten'!L:L,AF31,'Ref-Daten'!J:J)</f>
        <v>0</v>
      </c>
      <c r="AI31" s="358">
        <f t="shared" si="7"/>
        <v>0</v>
      </c>
      <c r="AJ31" s="358">
        <f>AI31*SUMIF('Ref-Daten'!L:L,AF31,'Ref-Daten'!K:K)</f>
        <v>0</v>
      </c>
      <c r="AK31" s="359">
        <f t="shared" si="11"/>
        <v>0</v>
      </c>
      <c r="AL31" s="360"/>
      <c r="AM31" s="347">
        <f>IF(OR(AN31&lt;&gt;"",AP31&lt;&gt;"",AR31&lt;&gt;"",AT31&lt;&gt;""),IF(Sprache="Deutsch",Sprachen!$A$96,IF(Sprache="Français",Sprachen!$B$96,Sprachen!$C$96)),0)</f>
        <v>0</v>
      </c>
      <c r="AN31" s="1" t="str">
        <f>IF(A31&lt;&gt;"",IF(COUNTIF('Ref-Daten'!L:L,AF31)=1,"","Kombination Hersteller/Modell funktioniert nicht"),"")</f>
        <v/>
      </c>
      <c r="AO31" s="1">
        <f t="shared" si="8"/>
        <v>0</v>
      </c>
      <c r="AP31" s="1" t="str">
        <f>IF(AO31&gt;0,IF(Sprache="deutsch",Sprachen!$A$98,IF(Sprache="Français",Sprachen!$B$98,Sprachen!$C$98))&amp;" "&amp;AO31&amp;IF(Sprache="deutsch",Sprachen!$A$99,IF(Sprache="Français",Sprachen!$B$99,Sprachen!$C$99)),IF(AO31&lt;0,IF(Sprache="deutsch",Sprachen!$A$97,IF(Sprache="Français",Sprachen!$B$97,Sprachen!$C$97))&amp;" "&amp;AO31&amp;IF(Sprache="deutsch",Sprachen!$A$100,IF(Sprache="Français",Sprachen!$B$100,Sprachen!$C$100)),""))</f>
        <v/>
      </c>
      <c r="AQ31" s="361">
        <f t="shared" si="12"/>
        <v>0</v>
      </c>
      <c r="AR31" s="1" t="str">
        <f>IF(AQ31&lt;0,IF(Sprache="Deutsch",Sprachen!$A$101,IF(Sprache="Français",Sprachen!$B$101,Sprachen!$C$101)),"")</f>
        <v/>
      </c>
      <c r="AS31" s="361">
        <f t="shared" si="13"/>
        <v>0</v>
      </c>
      <c r="AT31" s="1" t="str">
        <f t="shared" si="14"/>
        <v/>
      </c>
    </row>
    <row r="32" spans="1:46" s="1" customFormat="1" ht="12" customHeight="1">
      <c r="A32" s="404"/>
      <c r="B32" s="404"/>
      <c r="C32" s="404"/>
      <c r="D32" s="405"/>
      <c r="E32" s="406"/>
      <c r="F32" s="405"/>
      <c r="G32" s="406"/>
      <c r="H32" s="405"/>
      <c r="I32" s="406"/>
      <c r="J32" s="348">
        <f t="shared" si="15"/>
        <v>0</v>
      </c>
      <c r="K32" s="349">
        <f t="shared" si="16"/>
        <v>0</v>
      </c>
      <c r="L32" s="405"/>
      <c r="M32" s="406"/>
      <c r="N32" s="406"/>
      <c r="O32" s="406"/>
      <c r="P32" s="407"/>
      <c r="Q32" s="405"/>
      <c r="R32" s="406"/>
      <c r="S32" s="350" t="str">
        <f>IF(AM32=0,IF(Sprache="Deutsch",Sprachen!$A$94,IF(Sprache="Français",Sprachen!$B$94,Sprachen!$C$94)),AM32&amp;IF(AN32&lt;&gt;""," - "&amp;AN32,IF(AP32&lt;&gt;""," - "&amp;AP32,IF(AR32&lt;&gt;""," - "&amp;AR32,IF(AT32&lt;&gt;""," "&amp;AT32,"")))))</f>
        <v>Status ok</v>
      </c>
      <c r="T32" s="351">
        <f>SUMIF('Ref-Daten'!L:L,AF32,'Ref-Daten'!F:F)</f>
        <v>0</v>
      </c>
      <c r="U32" s="352">
        <f t="shared" si="0"/>
        <v>0</v>
      </c>
      <c r="V32" s="353" t="str" cm="1">
        <f t="array" ref="V32">IF(AND(3&lt;&gt;"",B32&lt;&gt;""),VLOOKUP(VLOOKUP(A32&amp;B32,CHOOSE({1,2},'Ref-Daten'!A:A&amp;'Ref-Daten'!B:B,'Ref-Daten'!G:G),2,0),Ref_KTypen,IF(Sprache="Deutsch",1,IF(Sprache="Français",2,3)),FALSE),"")</f>
        <v/>
      </c>
      <c r="W32" s="354">
        <f>SUMIF('Ref-Daten'!L:L,AF32,'Ref-Daten'!C:C)</f>
        <v>0</v>
      </c>
      <c r="X32" s="354">
        <f>SUMIF('Ref-Daten'!L:L,AF32,'Ref-Daten'!D:D)</f>
        <v>0</v>
      </c>
      <c r="Y32" s="354">
        <f>SUMIF('Ref-Daten'!L:L,AF32,'Ref-Daten'!E:E)</f>
        <v>0</v>
      </c>
      <c r="Z32" s="352">
        <f t="shared" si="1"/>
        <v>0</v>
      </c>
      <c r="AA32" s="354">
        <f t="shared" si="2"/>
        <v>0</v>
      </c>
      <c r="AB32" s="354">
        <f t="shared" si="3"/>
        <v>0</v>
      </c>
      <c r="AC32" s="349">
        <f t="shared" si="9"/>
        <v>0</v>
      </c>
      <c r="AD32" s="355">
        <f t="shared" si="10"/>
        <v>0</v>
      </c>
      <c r="AE32" s="356"/>
      <c r="AF32" s="356" t="str">
        <f t="shared" si="6"/>
        <v>-</v>
      </c>
      <c r="AG32" s="357">
        <f>SUMIF('Ref-Daten'!L:L,AF32,'Ref-Daten'!I:I)</f>
        <v>0</v>
      </c>
      <c r="AH32" s="357">
        <f>SUMIF('Ref-Daten'!L:L,AF32,'Ref-Daten'!J:J)</f>
        <v>0</v>
      </c>
      <c r="AI32" s="358">
        <f t="shared" si="7"/>
        <v>0</v>
      </c>
      <c r="AJ32" s="358">
        <f>AI32*SUMIF('Ref-Daten'!L:L,AF32,'Ref-Daten'!K:K)</f>
        <v>0</v>
      </c>
      <c r="AK32" s="359">
        <f t="shared" si="11"/>
        <v>0</v>
      </c>
      <c r="AL32" s="360"/>
      <c r="AM32" s="347">
        <f>IF(OR(AN32&lt;&gt;"",AP32&lt;&gt;"",AR32&lt;&gt;"",AT32&lt;&gt;""),IF(Sprache="Deutsch",Sprachen!$A$96,IF(Sprache="Français",Sprachen!$B$96,Sprachen!$C$96)),0)</f>
        <v>0</v>
      </c>
      <c r="AN32" s="1" t="str">
        <f>IF(A32&lt;&gt;"",IF(COUNTIF('Ref-Daten'!L:L,AF32)=1,"","Kombination Hersteller/Modell funktioniert nicht"),"")</f>
        <v/>
      </c>
      <c r="AO32" s="1">
        <f t="shared" si="8"/>
        <v>0</v>
      </c>
      <c r="AP32" s="1" t="str">
        <f>IF(AO32&gt;0,IF(Sprache="deutsch",Sprachen!$A$98,IF(Sprache="Français",Sprachen!$B$98,Sprachen!$C$98))&amp;" "&amp;AO32&amp;IF(Sprache="deutsch",Sprachen!$A$99,IF(Sprache="Français",Sprachen!$B$99,Sprachen!$C$99)),IF(AO32&lt;0,IF(Sprache="deutsch",Sprachen!$A$97,IF(Sprache="Français",Sprachen!$B$97,Sprachen!$C$97))&amp;" "&amp;AO32&amp;IF(Sprache="deutsch",Sprachen!$A$100,IF(Sprache="Français",Sprachen!$B$100,Sprachen!$C$100)),""))</f>
        <v/>
      </c>
      <c r="AQ32" s="361">
        <f t="shared" si="12"/>
        <v>0</v>
      </c>
      <c r="AR32" s="1" t="str">
        <f>IF(AQ32&lt;0,IF(Sprache="Deutsch",Sprachen!$A$101,IF(Sprache="Français",Sprachen!$B$101,Sprachen!$C$101)),"")</f>
        <v/>
      </c>
      <c r="AS32" s="361">
        <f t="shared" si="13"/>
        <v>0</v>
      </c>
      <c r="AT32" s="1" t="str">
        <f t="shared" si="14"/>
        <v/>
      </c>
    </row>
    <row r="33" spans="1:46" s="1" customFormat="1" ht="12" customHeight="1">
      <c r="A33" s="404"/>
      <c r="B33" s="404"/>
      <c r="C33" s="404"/>
      <c r="D33" s="405"/>
      <c r="E33" s="406"/>
      <c r="F33" s="405"/>
      <c r="G33" s="406"/>
      <c r="H33" s="405"/>
      <c r="I33" s="406"/>
      <c r="J33" s="348">
        <f t="shared" si="15"/>
        <v>0</v>
      </c>
      <c r="K33" s="349">
        <f t="shared" si="16"/>
        <v>0</v>
      </c>
      <c r="L33" s="405"/>
      <c r="M33" s="406"/>
      <c r="N33" s="406"/>
      <c r="O33" s="406"/>
      <c r="P33" s="407"/>
      <c r="Q33" s="405"/>
      <c r="R33" s="406"/>
      <c r="S33" s="350" t="str">
        <f>IF(AM33=0,IF(Sprache="Deutsch",Sprachen!$A$94,IF(Sprache="Français",Sprachen!$B$94,Sprachen!$C$94)),AM33&amp;IF(AN33&lt;&gt;""," - "&amp;AN33,IF(AP33&lt;&gt;""," - "&amp;AP33,IF(AR33&lt;&gt;""," - "&amp;AR33,IF(AT33&lt;&gt;""," "&amp;AT33,"")))))</f>
        <v>Status ok</v>
      </c>
      <c r="T33" s="351">
        <f>SUMIF('Ref-Daten'!L:L,AF33,'Ref-Daten'!F:F)</f>
        <v>0</v>
      </c>
      <c r="U33" s="352">
        <f t="shared" si="0"/>
        <v>0</v>
      </c>
      <c r="V33" s="353" t="str" cm="1">
        <f t="array" ref="V33">IF(AND(3&lt;&gt;"",B33&lt;&gt;""),VLOOKUP(VLOOKUP(A33&amp;B33,CHOOSE({1,2},'Ref-Daten'!A:A&amp;'Ref-Daten'!B:B,'Ref-Daten'!G:G),2,0),Ref_KTypen,IF(Sprache="Deutsch",1,IF(Sprache="Français",2,3)),FALSE),"")</f>
        <v/>
      </c>
      <c r="W33" s="354">
        <f>SUMIF('Ref-Daten'!L:L,AF33,'Ref-Daten'!C:C)</f>
        <v>0</v>
      </c>
      <c r="X33" s="354">
        <f>SUMIF('Ref-Daten'!L:L,AF33,'Ref-Daten'!D:D)</f>
        <v>0</v>
      </c>
      <c r="Y33" s="354">
        <f>SUMIF('Ref-Daten'!L:L,AF33,'Ref-Daten'!E:E)</f>
        <v>0</v>
      </c>
      <c r="Z33" s="352">
        <f t="shared" si="1"/>
        <v>0</v>
      </c>
      <c r="AA33" s="354">
        <f t="shared" si="2"/>
        <v>0</v>
      </c>
      <c r="AB33" s="354">
        <f t="shared" si="3"/>
        <v>0</v>
      </c>
      <c r="AC33" s="349">
        <f t="shared" si="9"/>
        <v>0</v>
      </c>
      <c r="AD33" s="355">
        <f t="shared" si="10"/>
        <v>0</v>
      </c>
      <c r="AE33" s="356"/>
      <c r="AF33" s="356" t="str">
        <f t="shared" si="6"/>
        <v>-</v>
      </c>
      <c r="AG33" s="357">
        <f>SUMIF('Ref-Daten'!L:L,AF33,'Ref-Daten'!I:I)</f>
        <v>0</v>
      </c>
      <c r="AH33" s="357">
        <f>SUMIF('Ref-Daten'!L:L,AF33,'Ref-Daten'!J:J)</f>
        <v>0</v>
      </c>
      <c r="AI33" s="358">
        <f t="shared" si="7"/>
        <v>0</v>
      </c>
      <c r="AJ33" s="358">
        <f>AI33*SUMIF('Ref-Daten'!L:L,AF33,'Ref-Daten'!K:K)</f>
        <v>0</v>
      </c>
      <c r="AK33" s="359">
        <f t="shared" si="11"/>
        <v>0</v>
      </c>
      <c r="AL33" s="360"/>
      <c r="AM33" s="347">
        <f>IF(OR(AN33&lt;&gt;"",AP33&lt;&gt;"",AR33&lt;&gt;"",AT33&lt;&gt;""),IF(Sprache="Deutsch",Sprachen!$A$96,IF(Sprache="Français",Sprachen!$B$96,Sprachen!$C$96)),0)</f>
        <v>0</v>
      </c>
      <c r="AN33" s="1" t="str">
        <f>IF(A33&lt;&gt;"",IF(COUNTIF('Ref-Daten'!L:L,AF33)=1,"","Kombination Hersteller/Modell funktioniert nicht"),"")</f>
        <v/>
      </c>
      <c r="AO33" s="1">
        <f t="shared" si="8"/>
        <v>0</v>
      </c>
      <c r="AP33" s="1" t="str">
        <f>IF(AO33&gt;0,IF(Sprache="deutsch",Sprachen!$A$98,IF(Sprache="Français",Sprachen!$B$98,Sprachen!$C$98))&amp;" "&amp;AO33&amp;IF(Sprache="deutsch",Sprachen!$A$99,IF(Sprache="Français",Sprachen!$B$99,Sprachen!$C$99)),IF(AO33&lt;0,IF(Sprache="deutsch",Sprachen!$A$97,IF(Sprache="Français",Sprachen!$B$97,Sprachen!$C$97))&amp;" "&amp;AO33&amp;IF(Sprache="deutsch",Sprachen!$A$100,IF(Sprache="Français",Sprachen!$B$100,Sprachen!$C$100)),""))</f>
        <v/>
      </c>
      <c r="AQ33" s="361">
        <f t="shared" si="12"/>
        <v>0</v>
      </c>
      <c r="AR33" s="1" t="str">
        <f>IF(AQ33&lt;0,IF(Sprache="Deutsch",Sprachen!$A$101,IF(Sprache="Français",Sprachen!$B$101,Sprachen!$C$101)),"")</f>
        <v/>
      </c>
      <c r="AS33" s="361">
        <f t="shared" si="13"/>
        <v>0</v>
      </c>
      <c r="AT33" s="1" t="str">
        <f t="shared" si="14"/>
        <v/>
      </c>
    </row>
    <row r="34" spans="1:46" s="1" customFormat="1" ht="12" customHeight="1">
      <c r="A34" s="404"/>
      <c r="B34" s="404"/>
      <c r="C34" s="404"/>
      <c r="D34" s="405"/>
      <c r="E34" s="406"/>
      <c r="F34" s="405"/>
      <c r="G34" s="406"/>
      <c r="H34" s="405"/>
      <c r="I34" s="406"/>
      <c r="J34" s="348">
        <f t="shared" si="15"/>
        <v>0</v>
      </c>
      <c r="K34" s="349">
        <f t="shared" si="16"/>
        <v>0</v>
      </c>
      <c r="L34" s="405"/>
      <c r="M34" s="406"/>
      <c r="N34" s="406"/>
      <c r="O34" s="406"/>
      <c r="P34" s="407"/>
      <c r="Q34" s="405"/>
      <c r="R34" s="406"/>
      <c r="S34" s="350" t="str">
        <f>IF(AM34=0,IF(Sprache="Deutsch",Sprachen!$A$94,IF(Sprache="Français",Sprachen!$B$94,Sprachen!$C$94)),AM34&amp;IF(AN34&lt;&gt;""," - "&amp;AN34,IF(AP34&lt;&gt;""," - "&amp;AP34,IF(AR34&lt;&gt;""," - "&amp;AR34,IF(AT34&lt;&gt;""," "&amp;AT34,"")))))</f>
        <v>Status ok</v>
      </c>
      <c r="T34" s="351">
        <f>SUMIF('Ref-Daten'!L:L,AF34,'Ref-Daten'!F:F)</f>
        <v>0</v>
      </c>
      <c r="U34" s="352">
        <f t="shared" si="0"/>
        <v>0</v>
      </c>
      <c r="V34" s="353" t="str" cm="1">
        <f t="array" ref="V34">IF(AND(3&lt;&gt;"",B34&lt;&gt;""),VLOOKUP(VLOOKUP(A34&amp;B34,CHOOSE({1,2},'Ref-Daten'!A:A&amp;'Ref-Daten'!B:B,'Ref-Daten'!G:G),2,0),Ref_KTypen,IF(Sprache="Deutsch",1,IF(Sprache="Français",2,3)),FALSE),"")</f>
        <v/>
      </c>
      <c r="W34" s="354">
        <f>SUMIF('Ref-Daten'!L:L,AF34,'Ref-Daten'!C:C)</f>
        <v>0</v>
      </c>
      <c r="X34" s="354">
        <f>SUMIF('Ref-Daten'!L:L,AF34,'Ref-Daten'!D:D)</f>
        <v>0</v>
      </c>
      <c r="Y34" s="354">
        <f>SUMIF('Ref-Daten'!L:L,AF34,'Ref-Daten'!E:E)</f>
        <v>0</v>
      </c>
      <c r="Z34" s="352">
        <f t="shared" si="1"/>
        <v>0</v>
      </c>
      <c r="AA34" s="354">
        <f t="shared" si="2"/>
        <v>0</v>
      </c>
      <c r="AB34" s="354">
        <f t="shared" si="3"/>
        <v>0</v>
      </c>
      <c r="AC34" s="349">
        <f t="shared" si="9"/>
        <v>0</v>
      </c>
      <c r="AD34" s="355">
        <f t="shared" si="10"/>
        <v>0</v>
      </c>
      <c r="AE34" s="356"/>
      <c r="AF34" s="356" t="str">
        <f t="shared" si="6"/>
        <v>-</v>
      </c>
      <c r="AG34" s="357">
        <f>SUMIF('Ref-Daten'!L:L,AF34,'Ref-Daten'!I:I)</f>
        <v>0</v>
      </c>
      <c r="AH34" s="357">
        <f>SUMIF('Ref-Daten'!L:L,AF34,'Ref-Daten'!J:J)</f>
        <v>0</v>
      </c>
      <c r="AI34" s="358">
        <f t="shared" si="7"/>
        <v>0</v>
      </c>
      <c r="AJ34" s="358">
        <f>AI34*SUMIF('Ref-Daten'!L:L,AF34,'Ref-Daten'!K:K)</f>
        <v>0</v>
      </c>
      <c r="AK34" s="359">
        <f t="shared" si="11"/>
        <v>0</v>
      </c>
      <c r="AL34" s="360"/>
      <c r="AM34" s="347">
        <f>IF(OR(AN34&lt;&gt;"",AP34&lt;&gt;"",AR34&lt;&gt;"",AT34&lt;&gt;""),IF(Sprache="Deutsch",Sprachen!$A$96,IF(Sprache="Français",Sprachen!$B$96,Sprachen!$C$96)),0)</f>
        <v>0</v>
      </c>
      <c r="AN34" s="1" t="str">
        <f>IF(A34&lt;&gt;"",IF(COUNTIF('Ref-Daten'!L:L,AF34)=1,"","Kombination Hersteller/Modell funktioniert nicht"),"")</f>
        <v/>
      </c>
      <c r="AO34" s="1">
        <f t="shared" si="8"/>
        <v>0</v>
      </c>
      <c r="AP34" s="1" t="str">
        <f>IF(AO34&gt;0,IF(Sprache="deutsch",Sprachen!$A$98,IF(Sprache="Français",Sprachen!$B$98,Sprachen!$C$98))&amp;" "&amp;AO34&amp;IF(Sprache="deutsch",Sprachen!$A$99,IF(Sprache="Français",Sprachen!$B$99,Sprachen!$C$99)),IF(AO34&lt;0,IF(Sprache="deutsch",Sprachen!$A$97,IF(Sprache="Français",Sprachen!$B$97,Sprachen!$C$97))&amp;" "&amp;AO34&amp;IF(Sprache="deutsch",Sprachen!$A$100,IF(Sprache="Français",Sprachen!$B$100,Sprachen!$C$100)),""))</f>
        <v/>
      </c>
      <c r="AQ34" s="361">
        <f t="shared" si="12"/>
        <v>0</v>
      </c>
      <c r="AR34" s="1" t="str">
        <f>IF(AQ34&lt;0,IF(Sprache="Deutsch",Sprachen!$A$101,IF(Sprache="Français",Sprachen!$B$101,Sprachen!$C$101)),"")</f>
        <v/>
      </c>
      <c r="AS34" s="361">
        <f t="shared" si="13"/>
        <v>0</v>
      </c>
      <c r="AT34" s="1" t="str">
        <f t="shared" si="14"/>
        <v/>
      </c>
    </row>
    <row r="35" spans="1:46" s="1" customFormat="1" ht="12" customHeight="1">
      <c r="A35" s="404"/>
      <c r="B35" s="404"/>
      <c r="C35" s="404"/>
      <c r="D35" s="405"/>
      <c r="E35" s="406"/>
      <c r="F35" s="405"/>
      <c r="G35" s="406"/>
      <c r="H35" s="405"/>
      <c r="I35" s="406"/>
      <c r="J35" s="348">
        <f t="shared" si="15"/>
        <v>0</v>
      </c>
      <c r="K35" s="349">
        <f t="shared" si="16"/>
        <v>0</v>
      </c>
      <c r="L35" s="405"/>
      <c r="M35" s="406"/>
      <c r="N35" s="406"/>
      <c r="O35" s="406"/>
      <c r="P35" s="407"/>
      <c r="Q35" s="405"/>
      <c r="R35" s="406"/>
      <c r="S35" s="350" t="str">
        <f>IF(AM35=0,IF(Sprache="Deutsch",Sprachen!$A$94,IF(Sprache="Français",Sprachen!$B$94,Sprachen!$C$94)),AM35&amp;IF(AN35&lt;&gt;""," - "&amp;AN35,IF(AP35&lt;&gt;""," - "&amp;AP35,IF(AR35&lt;&gt;""," - "&amp;AR35,IF(AT35&lt;&gt;""," "&amp;AT35,"")))))</f>
        <v>Status ok</v>
      </c>
      <c r="T35" s="351">
        <f>SUMIF('Ref-Daten'!L:L,AF35,'Ref-Daten'!F:F)</f>
        <v>0</v>
      </c>
      <c r="U35" s="352">
        <f t="shared" ref="U35:U53" si="17">T35*J35</f>
        <v>0</v>
      </c>
      <c r="V35" s="353" t="str" cm="1">
        <f t="array" ref="V35">IF(AND(3&lt;&gt;"",B35&lt;&gt;""),VLOOKUP(VLOOKUP(A35&amp;B35,CHOOSE({1,2},'Ref-Daten'!A:A&amp;'Ref-Daten'!B:B,'Ref-Daten'!G:G),2,0),Ref_KTypen,IF(Sprache="Deutsch",1,IF(Sprache="Français",2,3)),FALSE),"")</f>
        <v/>
      </c>
      <c r="W35" s="354">
        <f>SUMIF('Ref-Daten'!L:L,AF35,'Ref-Daten'!C:C)</f>
        <v>0</v>
      </c>
      <c r="X35" s="354">
        <f>SUMIF('Ref-Daten'!L:L,AF35,'Ref-Daten'!D:D)</f>
        <v>0</v>
      </c>
      <c r="Y35" s="354">
        <f>SUMIF('Ref-Daten'!L:L,AF35,'Ref-Daten'!E:E)</f>
        <v>0</v>
      </c>
      <c r="Z35" s="352">
        <f t="shared" ref="Z35:Z53" si="18">D35*W35</f>
        <v>0</v>
      </c>
      <c r="AA35" s="354">
        <f t="shared" ref="AA35:AA53" si="19">F35*X35</f>
        <v>0</v>
      </c>
      <c r="AB35" s="354">
        <f t="shared" ref="AB35:AB53" si="20">H35*Y35</f>
        <v>0</v>
      </c>
      <c r="AC35" s="349">
        <f t="shared" si="9"/>
        <v>0</v>
      </c>
      <c r="AD35" s="355">
        <f t="shared" si="10"/>
        <v>0</v>
      </c>
      <c r="AE35" s="356"/>
      <c r="AF35" s="356" t="str">
        <f t="shared" ref="AF35:AF53" si="21">A35&amp;"-"&amp;B35</f>
        <v>-</v>
      </c>
      <c r="AG35" s="357">
        <f>SUMIF('Ref-Daten'!L:L,AF35,'Ref-Daten'!I:I)</f>
        <v>0</v>
      </c>
      <c r="AH35" s="357">
        <f>SUMIF('Ref-Daten'!L:L,AF35,'Ref-Daten'!J:J)</f>
        <v>0</v>
      </c>
      <c r="AI35" s="358">
        <f t="shared" ref="AI35:AI53" si="22">IF(AG35=0,0,J35/AG35*AH35)</f>
        <v>0</v>
      </c>
      <c r="AJ35" s="358">
        <f>AI35*SUMIF('Ref-Daten'!L:L,AF35,'Ref-Daten'!K:K)</f>
        <v>0</v>
      </c>
      <c r="AK35" s="359">
        <f t="shared" si="11"/>
        <v>0</v>
      </c>
      <c r="AL35" s="360"/>
      <c r="AM35" s="347">
        <f>IF(OR(AN35&lt;&gt;"",AP35&lt;&gt;"",AR35&lt;&gt;"",AT35&lt;&gt;""),IF(Sprache="Deutsch",Sprachen!$A$96,IF(Sprache="Français",Sprachen!$B$96,Sprachen!$C$96)),0)</f>
        <v>0</v>
      </c>
      <c r="AN35" s="1" t="str">
        <f>IF(A35&lt;&gt;"",IF(COUNTIF('Ref-Daten'!L:L,AF35)=1,"","Kombination Hersteller/Modell funktioniert nicht"),"")</f>
        <v/>
      </c>
      <c r="AO35" s="1">
        <f t="shared" ref="AO35:AO53" si="23">SUM(K35)-SUM(L35:P35)</f>
        <v>0</v>
      </c>
      <c r="AP35" s="1" t="str">
        <f>IF(AO35&gt;0,IF(Sprache="deutsch",Sprachen!$A$98,IF(Sprache="Français",Sprachen!$B$98,Sprachen!$C$98))&amp;" "&amp;AO35&amp;IF(Sprache="deutsch",Sprachen!$A$99,IF(Sprache="Français",Sprachen!$B$99,Sprachen!$C$99)),IF(AO35&lt;0,IF(Sprache="deutsch",Sprachen!$A$97,IF(Sprache="Français",Sprachen!$B$97,Sprachen!$C$97))&amp;" "&amp;AO35&amp;IF(Sprache="deutsch",Sprachen!$A$100,IF(Sprache="Français",Sprachen!$B$100,Sprachen!$C$100)),""))</f>
        <v/>
      </c>
      <c r="AQ35" s="361">
        <f t="shared" si="12"/>
        <v>0</v>
      </c>
      <c r="AR35" s="1" t="str">
        <f>IF(AQ35&lt;0,IF(Sprache="Deutsch",Sprachen!$A$101,IF(Sprache="Français",Sprachen!$B$101,Sprachen!$C$101)),"")</f>
        <v/>
      </c>
      <c r="AS35" s="361">
        <f t="shared" si="13"/>
        <v>0</v>
      </c>
      <c r="AT35" s="1" t="str">
        <f t="shared" si="14"/>
        <v/>
      </c>
    </row>
    <row r="36" spans="1:46" s="1" customFormat="1" ht="12" customHeight="1">
      <c r="A36" s="404"/>
      <c r="B36" s="404"/>
      <c r="C36" s="404"/>
      <c r="D36" s="405"/>
      <c r="E36" s="406"/>
      <c r="F36" s="405"/>
      <c r="G36" s="406"/>
      <c r="H36" s="405"/>
      <c r="I36" s="406"/>
      <c r="J36" s="348">
        <f t="shared" si="15"/>
        <v>0</v>
      </c>
      <c r="K36" s="349">
        <f t="shared" si="16"/>
        <v>0</v>
      </c>
      <c r="L36" s="405"/>
      <c r="M36" s="406"/>
      <c r="N36" s="406"/>
      <c r="O36" s="406"/>
      <c r="P36" s="407"/>
      <c r="Q36" s="405"/>
      <c r="R36" s="406"/>
      <c r="S36" s="350" t="str">
        <f>IF(AM36=0,IF(Sprache="Deutsch",Sprachen!$A$94,IF(Sprache="Français",Sprachen!$B$94,Sprachen!$C$94)),AM36&amp;IF(AN36&lt;&gt;""," - "&amp;AN36,IF(AP36&lt;&gt;""," - "&amp;AP36,IF(AR36&lt;&gt;""," - "&amp;AR36,IF(AT36&lt;&gt;""," "&amp;AT36,"")))))</f>
        <v>Status ok</v>
      </c>
      <c r="T36" s="351">
        <f>SUMIF('Ref-Daten'!L:L,AF36,'Ref-Daten'!F:F)</f>
        <v>0</v>
      </c>
      <c r="U36" s="352">
        <f t="shared" si="17"/>
        <v>0</v>
      </c>
      <c r="V36" s="353" t="str" cm="1">
        <f t="array" ref="V36">IF(AND(3&lt;&gt;"",B36&lt;&gt;""),VLOOKUP(VLOOKUP(A36&amp;B36,CHOOSE({1,2},'Ref-Daten'!A:A&amp;'Ref-Daten'!B:B,'Ref-Daten'!G:G),2,0),Ref_KTypen,IF(Sprache="Deutsch",1,IF(Sprache="Français",2,3)),FALSE),"")</f>
        <v/>
      </c>
      <c r="W36" s="354">
        <f>SUMIF('Ref-Daten'!L:L,AF36,'Ref-Daten'!C:C)</f>
        <v>0</v>
      </c>
      <c r="X36" s="354">
        <f>SUMIF('Ref-Daten'!L:L,AF36,'Ref-Daten'!D:D)</f>
        <v>0</v>
      </c>
      <c r="Y36" s="354">
        <f>SUMIF('Ref-Daten'!L:L,AF36,'Ref-Daten'!E:E)</f>
        <v>0</v>
      </c>
      <c r="Z36" s="352">
        <f t="shared" si="18"/>
        <v>0</v>
      </c>
      <c r="AA36" s="354">
        <f t="shared" si="19"/>
        <v>0</v>
      </c>
      <c r="AB36" s="354">
        <f t="shared" si="20"/>
        <v>0</v>
      </c>
      <c r="AC36" s="349">
        <f t="shared" si="9"/>
        <v>0</v>
      </c>
      <c r="AD36" s="355">
        <f t="shared" si="10"/>
        <v>0</v>
      </c>
      <c r="AE36" s="356"/>
      <c r="AF36" s="356" t="str">
        <f t="shared" si="21"/>
        <v>-</v>
      </c>
      <c r="AG36" s="357">
        <f>SUMIF('Ref-Daten'!L:L,AF36,'Ref-Daten'!I:I)</f>
        <v>0</v>
      </c>
      <c r="AH36" s="357">
        <f>SUMIF('Ref-Daten'!L:L,AF36,'Ref-Daten'!J:J)</f>
        <v>0</v>
      </c>
      <c r="AI36" s="358">
        <f t="shared" si="22"/>
        <v>0</v>
      </c>
      <c r="AJ36" s="358">
        <f>AI36*SUMIF('Ref-Daten'!L:L,AF36,'Ref-Daten'!K:K)</f>
        <v>0</v>
      </c>
      <c r="AK36" s="359">
        <f t="shared" si="11"/>
        <v>0</v>
      </c>
      <c r="AL36" s="360"/>
      <c r="AM36" s="347">
        <f>IF(OR(AN36&lt;&gt;"",AP36&lt;&gt;"",AR36&lt;&gt;"",AT36&lt;&gt;""),IF(Sprache="Deutsch",Sprachen!$A$96,IF(Sprache="Français",Sprachen!$B$96,Sprachen!$C$96)),0)</f>
        <v>0</v>
      </c>
      <c r="AN36" s="1" t="str">
        <f>IF(A36&lt;&gt;"",IF(COUNTIF('Ref-Daten'!L:L,AF36)=1,"","Kombination Hersteller/Modell funktioniert nicht"),"")</f>
        <v/>
      </c>
      <c r="AO36" s="1">
        <f t="shared" si="23"/>
        <v>0</v>
      </c>
      <c r="AP36" s="1" t="str">
        <f>IF(AO36&gt;0,IF(Sprache="deutsch",Sprachen!$A$98,IF(Sprache="Français",Sprachen!$B$98,Sprachen!$C$98))&amp;" "&amp;AO36&amp;IF(Sprache="deutsch",Sprachen!$A$99,IF(Sprache="Français",Sprachen!$B$99,Sprachen!$C$99)),IF(AO36&lt;0,IF(Sprache="deutsch",Sprachen!$A$97,IF(Sprache="Français",Sprachen!$B$97,Sprachen!$C$97))&amp;" "&amp;AO36&amp;IF(Sprache="deutsch",Sprachen!$A$100,IF(Sprache="Français",Sprachen!$B$100,Sprachen!$C$100)),""))</f>
        <v/>
      </c>
      <c r="AQ36" s="361">
        <f t="shared" si="12"/>
        <v>0</v>
      </c>
      <c r="AR36" s="1" t="str">
        <f>IF(AQ36&lt;0,IF(Sprache="Deutsch",Sprachen!$A$101,IF(Sprache="Français",Sprachen!$B$101,Sprachen!$C$101)),"")</f>
        <v/>
      </c>
      <c r="AS36" s="361">
        <f t="shared" si="13"/>
        <v>0</v>
      </c>
      <c r="AT36" s="1" t="str">
        <f t="shared" si="14"/>
        <v/>
      </c>
    </row>
    <row r="37" spans="1:46" s="1" customFormat="1" ht="12" customHeight="1">
      <c r="A37" s="404"/>
      <c r="B37" s="404"/>
      <c r="C37" s="404"/>
      <c r="D37" s="405"/>
      <c r="E37" s="406"/>
      <c r="F37" s="405"/>
      <c r="G37" s="406"/>
      <c r="H37" s="405"/>
      <c r="I37" s="406"/>
      <c r="J37" s="348">
        <f t="shared" si="15"/>
        <v>0</v>
      </c>
      <c r="K37" s="349">
        <f t="shared" si="16"/>
        <v>0</v>
      </c>
      <c r="L37" s="405"/>
      <c r="M37" s="406"/>
      <c r="N37" s="406"/>
      <c r="O37" s="406"/>
      <c r="P37" s="407"/>
      <c r="Q37" s="405"/>
      <c r="R37" s="406"/>
      <c r="S37" s="350" t="str">
        <f>IF(AM37=0,IF(Sprache="Deutsch",Sprachen!$A$94,IF(Sprache="Français",Sprachen!$B$94,Sprachen!$C$94)),AM37&amp;IF(AN37&lt;&gt;""," - "&amp;AN37,IF(AP37&lt;&gt;""," - "&amp;AP37,IF(AR37&lt;&gt;""," - "&amp;AR37,IF(AT37&lt;&gt;""," "&amp;AT37,"")))))</f>
        <v>Status ok</v>
      </c>
      <c r="T37" s="351">
        <f>SUMIF('Ref-Daten'!L:L,AF37,'Ref-Daten'!F:F)</f>
        <v>0</v>
      </c>
      <c r="U37" s="352">
        <f t="shared" si="17"/>
        <v>0</v>
      </c>
      <c r="V37" s="353" t="str" cm="1">
        <f t="array" ref="V37">IF(AND(3&lt;&gt;"",B37&lt;&gt;""),VLOOKUP(VLOOKUP(A37&amp;B37,CHOOSE({1,2},'Ref-Daten'!A:A&amp;'Ref-Daten'!B:B,'Ref-Daten'!G:G),2,0),Ref_KTypen,IF(Sprache="Deutsch",1,IF(Sprache="Français",2,3)),FALSE),"")</f>
        <v/>
      </c>
      <c r="W37" s="354">
        <f>SUMIF('Ref-Daten'!L:L,AF37,'Ref-Daten'!C:C)</f>
        <v>0</v>
      </c>
      <c r="X37" s="354">
        <f>SUMIF('Ref-Daten'!L:L,AF37,'Ref-Daten'!D:D)</f>
        <v>0</v>
      </c>
      <c r="Y37" s="354">
        <f>SUMIF('Ref-Daten'!L:L,AF37,'Ref-Daten'!E:E)</f>
        <v>0</v>
      </c>
      <c r="Z37" s="352">
        <f t="shared" si="18"/>
        <v>0</v>
      </c>
      <c r="AA37" s="354">
        <f t="shared" si="19"/>
        <v>0</v>
      </c>
      <c r="AB37" s="354">
        <f t="shared" si="20"/>
        <v>0</v>
      </c>
      <c r="AC37" s="349">
        <f t="shared" si="9"/>
        <v>0</v>
      </c>
      <c r="AD37" s="355">
        <f t="shared" si="10"/>
        <v>0</v>
      </c>
      <c r="AE37" s="356"/>
      <c r="AF37" s="356" t="str">
        <f t="shared" si="21"/>
        <v>-</v>
      </c>
      <c r="AG37" s="357">
        <f>SUMIF('Ref-Daten'!L:L,AF37,'Ref-Daten'!I:I)</f>
        <v>0</v>
      </c>
      <c r="AH37" s="357">
        <f>SUMIF('Ref-Daten'!L:L,AF37,'Ref-Daten'!J:J)</f>
        <v>0</v>
      </c>
      <c r="AI37" s="358">
        <f t="shared" si="22"/>
        <v>0</v>
      </c>
      <c r="AJ37" s="358">
        <f>AI37*SUMIF('Ref-Daten'!L:L,AF37,'Ref-Daten'!K:K)</f>
        <v>0</v>
      </c>
      <c r="AK37" s="359">
        <f t="shared" si="11"/>
        <v>0</v>
      </c>
      <c r="AL37" s="360"/>
      <c r="AM37" s="347">
        <f>IF(OR(AN37&lt;&gt;"",AP37&lt;&gt;"",AR37&lt;&gt;"",AT37&lt;&gt;""),IF(Sprache="Deutsch",Sprachen!$A$96,IF(Sprache="Français",Sprachen!$B$96,Sprachen!$C$96)),0)</f>
        <v>0</v>
      </c>
      <c r="AN37" s="1" t="str">
        <f>IF(A37&lt;&gt;"",IF(COUNTIF('Ref-Daten'!L:L,AF37)=1,"","Kombination Hersteller/Modell funktioniert nicht"),"")</f>
        <v/>
      </c>
      <c r="AO37" s="1">
        <f t="shared" si="23"/>
        <v>0</v>
      </c>
      <c r="AP37" s="1" t="str">
        <f>IF(AO37&gt;0,IF(Sprache="deutsch",Sprachen!$A$98,IF(Sprache="Français",Sprachen!$B$98,Sprachen!$C$98))&amp;" "&amp;AO37&amp;IF(Sprache="deutsch",Sprachen!$A$99,IF(Sprache="Français",Sprachen!$B$99,Sprachen!$C$99)),IF(AO37&lt;0,IF(Sprache="deutsch",Sprachen!$A$97,IF(Sprache="Français",Sprachen!$B$97,Sprachen!$C$97))&amp;" "&amp;AO37&amp;IF(Sprache="deutsch",Sprachen!$A$100,IF(Sprache="Français",Sprachen!$B$100,Sprachen!$C$100)),""))</f>
        <v/>
      </c>
      <c r="AQ37" s="361">
        <f t="shared" si="12"/>
        <v>0</v>
      </c>
      <c r="AR37" s="1" t="str">
        <f>IF(AQ37&lt;0,IF(Sprache="Deutsch",Sprachen!$A$101,IF(Sprache="Français",Sprachen!$B$101,Sprachen!$C$101)),"")</f>
        <v/>
      </c>
      <c r="AS37" s="361">
        <f t="shared" si="13"/>
        <v>0</v>
      </c>
      <c r="AT37" s="1" t="str">
        <f t="shared" si="14"/>
        <v/>
      </c>
    </row>
    <row r="38" spans="1:46" s="1" customFormat="1" ht="12" customHeight="1">
      <c r="A38" s="404"/>
      <c r="B38" s="404"/>
      <c r="C38" s="404"/>
      <c r="D38" s="405"/>
      <c r="E38" s="406"/>
      <c r="F38" s="405"/>
      <c r="G38" s="406"/>
      <c r="H38" s="405"/>
      <c r="I38" s="406"/>
      <c r="J38" s="348">
        <f t="shared" si="15"/>
        <v>0</v>
      </c>
      <c r="K38" s="349">
        <f t="shared" si="16"/>
        <v>0</v>
      </c>
      <c r="L38" s="405"/>
      <c r="M38" s="406"/>
      <c r="N38" s="406"/>
      <c r="O38" s="406"/>
      <c r="P38" s="407"/>
      <c r="Q38" s="405"/>
      <c r="R38" s="406"/>
      <c r="S38" s="350" t="str">
        <f>IF(AM38=0,IF(Sprache="Deutsch",Sprachen!$A$94,IF(Sprache="Français",Sprachen!$B$94,Sprachen!$C$94)),AM38&amp;IF(AN38&lt;&gt;""," - "&amp;AN38,IF(AP38&lt;&gt;""," - "&amp;AP38,IF(AR38&lt;&gt;""," - "&amp;AR38,IF(AT38&lt;&gt;""," "&amp;AT38,"")))))</f>
        <v>Status ok</v>
      </c>
      <c r="T38" s="351">
        <f>SUMIF('Ref-Daten'!L:L,AF38,'Ref-Daten'!F:F)</f>
        <v>0</v>
      </c>
      <c r="U38" s="352">
        <f t="shared" si="17"/>
        <v>0</v>
      </c>
      <c r="V38" s="353" t="str" cm="1">
        <f t="array" ref="V38">IF(AND(3&lt;&gt;"",B38&lt;&gt;""),VLOOKUP(VLOOKUP(A38&amp;B38,CHOOSE({1,2},'Ref-Daten'!A:A&amp;'Ref-Daten'!B:B,'Ref-Daten'!G:G),2,0),Ref_KTypen,IF(Sprache="Deutsch",1,IF(Sprache="Français",2,3)),FALSE),"")</f>
        <v/>
      </c>
      <c r="W38" s="354">
        <f>SUMIF('Ref-Daten'!L:L,AF38,'Ref-Daten'!C:C)</f>
        <v>0</v>
      </c>
      <c r="X38" s="354">
        <f>SUMIF('Ref-Daten'!L:L,AF38,'Ref-Daten'!D:D)</f>
        <v>0</v>
      </c>
      <c r="Y38" s="354">
        <f>SUMIF('Ref-Daten'!L:L,AF38,'Ref-Daten'!E:E)</f>
        <v>0</v>
      </c>
      <c r="Z38" s="352">
        <f t="shared" si="18"/>
        <v>0</v>
      </c>
      <c r="AA38" s="354">
        <f t="shared" si="19"/>
        <v>0</v>
      </c>
      <c r="AB38" s="354">
        <f t="shared" si="20"/>
        <v>0</v>
      </c>
      <c r="AC38" s="349">
        <f t="shared" si="9"/>
        <v>0</v>
      </c>
      <c r="AD38" s="355">
        <f t="shared" si="10"/>
        <v>0</v>
      </c>
      <c r="AE38" s="356"/>
      <c r="AF38" s="356" t="str">
        <f t="shared" si="21"/>
        <v>-</v>
      </c>
      <c r="AG38" s="357">
        <f>SUMIF('Ref-Daten'!L:L,AF38,'Ref-Daten'!I:I)</f>
        <v>0</v>
      </c>
      <c r="AH38" s="357">
        <f>SUMIF('Ref-Daten'!L:L,AF38,'Ref-Daten'!J:J)</f>
        <v>0</v>
      </c>
      <c r="AI38" s="358">
        <f t="shared" si="22"/>
        <v>0</v>
      </c>
      <c r="AJ38" s="358">
        <f>AI38*SUMIF('Ref-Daten'!L:L,AF38,'Ref-Daten'!K:K)</f>
        <v>0</v>
      </c>
      <c r="AK38" s="359">
        <f t="shared" si="11"/>
        <v>0</v>
      </c>
      <c r="AL38" s="360"/>
      <c r="AM38" s="347">
        <f>IF(OR(AN38&lt;&gt;"",AP38&lt;&gt;"",AR38&lt;&gt;"",AT38&lt;&gt;""),IF(Sprache="Deutsch",Sprachen!$A$96,IF(Sprache="Français",Sprachen!$B$96,Sprachen!$C$96)),0)</f>
        <v>0</v>
      </c>
      <c r="AN38" s="1" t="str">
        <f>IF(A38&lt;&gt;"",IF(COUNTIF('Ref-Daten'!L:L,AF38)=1,"","Kombination Hersteller/Modell funktioniert nicht"),"")</f>
        <v/>
      </c>
      <c r="AO38" s="1">
        <f t="shared" si="23"/>
        <v>0</v>
      </c>
      <c r="AP38" s="1" t="str">
        <f>IF(AO38&gt;0,IF(Sprache="deutsch",Sprachen!$A$98,IF(Sprache="Français",Sprachen!$B$98,Sprachen!$C$98))&amp;" "&amp;AO38&amp;IF(Sprache="deutsch",Sprachen!$A$99,IF(Sprache="Français",Sprachen!$B$99,Sprachen!$C$99)),IF(AO38&lt;0,IF(Sprache="deutsch",Sprachen!$A$97,IF(Sprache="Français",Sprachen!$B$97,Sprachen!$C$97))&amp;" "&amp;AO38&amp;IF(Sprache="deutsch",Sprachen!$A$100,IF(Sprache="Français",Sprachen!$B$100,Sprachen!$C$100)),""))</f>
        <v/>
      </c>
      <c r="AQ38" s="361">
        <f t="shared" si="12"/>
        <v>0</v>
      </c>
      <c r="AR38" s="1" t="str">
        <f>IF(AQ38&lt;0,IF(Sprache="Deutsch",Sprachen!$A$101,IF(Sprache="Français",Sprachen!$B$101,Sprachen!$C$101)),"")</f>
        <v/>
      </c>
      <c r="AS38" s="361">
        <f t="shared" si="13"/>
        <v>0</v>
      </c>
      <c r="AT38" s="1" t="str">
        <f t="shared" si="14"/>
        <v/>
      </c>
    </row>
    <row r="39" spans="1:46" s="1" customFormat="1" ht="12" customHeight="1">
      <c r="A39" s="404"/>
      <c r="B39" s="404"/>
      <c r="C39" s="404"/>
      <c r="D39" s="405"/>
      <c r="E39" s="406"/>
      <c r="F39" s="405"/>
      <c r="G39" s="406"/>
      <c r="H39" s="405"/>
      <c r="I39" s="406"/>
      <c r="J39" s="348">
        <f t="shared" si="15"/>
        <v>0</v>
      </c>
      <c r="K39" s="349">
        <f t="shared" si="16"/>
        <v>0</v>
      </c>
      <c r="L39" s="405"/>
      <c r="M39" s="406"/>
      <c r="N39" s="406"/>
      <c r="O39" s="406"/>
      <c r="P39" s="407"/>
      <c r="Q39" s="405"/>
      <c r="R39" s="406"/>
      <c r="S39" s="350" t="str">
        <f>IF(AM39=0,IF(Sprache="Deutsch",Sprachen!$A$94,IF(Sprache="Français",Sprachen!$B$94,Sprachen!$C$94)),AM39&amp;IF(AN39&lt;&gt;""," - "&amp;AN39,IF(AP39&lt;&gt;""," - "&amp;AP39,IF(AR39&lt;&gt;""," - "&amp;AR39,IF(AT39&lt;&gt;""," "&amp;AT39,"")))))</f>
        <v>Status ok</v>
      </c>
      <c r="T39" s="351">
        <f>SUMIF('Ref-Daten'!L:L,AF39,'Ref-Daten'!F:F)</f>
        <v>0</v>
      </c>
      <c r="U39" s="352">
        <f t="shared" si="17"/>
        <v>0</v>
      </c>
      <c r="V39" s="353" t="str" cm="1">
        <f t="array" ref="V39">IF(AND(3&lt;&gt;"",B39&lt;&gt;""),VLOOKUP(VLOOKUP(A39&amp;B39,CHOOSE({1,2},'Ref-Daten'!A:A&amp;'Ref-Daten'!B:B,'Ref-Daten'!G:G),2,0),Ref_KTypen,IF(Sprache="Deutsch",1,IF(Sprache="Français",2,3)),FALSE),"")</f>
        <v/>
      </c>
      <c r="W39" s="354">
        <f>SUMIF('Ref-Daten'!L:L,AF39,'Ref-Daten'!C:C)</f>
        <v>0</v>
      </c>
      <c r="X39" s="354">
        <f>SUMIF('Ref-Daten'!L:L,AF39,'Ref-Daten'!D:D)</f>
        <v>0</v>
      </c>
      <c r="Y39" s="354">
        <f>SUMIF('Ref-Daten'!L:L,AF39,'Ref-Daten'!E:E)</f>
        <v>0</v>
      </c>
      <c r="Z39" s="352">
        <f t="shared" si="18"/>
        <v>0</v>
      </c>
      <c r="AA39" s="354">
        <f t="shared" si="19"/>
        <v>0</v>
      </c>
      <c r="AB39" s="354">
        <f t="shared" si="20"/>
        <v>0</v>
      </c>
      <c r="AC39" s="349">
        <f t="shared" si="9"/>
        <v>0</v>
      </c>
      <c r="AD39" s="355">
        <f t="shared" si="10"/>
        <v>0</v>
      </c>
      <c r="AE39" s="356"/>
      <c r="AF39" s="356" t="str">
        <f t="shared" si="21"/>
        <v>-</v>
      </c>
      <c r="AG39" s="357">
        <f>SUMIF('Ref-Daten'!L:L,AF39,'Ref-Daten'!I:I)</f>
        <v>0</v>
      </c>
      <c r="AH39" s="357">
        <f>SUMIF('Ref-Daten'!L:L,AF39,'Ref-Daten'!J:J)</f>
        <v>0</v>
      </c>
      <c r="AI39" s="358">
        <f t="shared" si="22"/>
        <v>0</v>
      </c>
      <c r="AJ39" s="358">
        <f>AI39*SUMIF('Ref-Daten'!L:L,AF39,'Ref-Daten'!K:K)</f>
        <v>0</v>
      </c>
      <c r="AK39" s="359">
        <f t="shared" si="11"/>
        <v>0</v>
      </c>
      <c r="AL39" s="360"/>
      <c r="AM39" s="347">
        <f>IF(OR(AN39&lt;&gt;"",AP39&lt;&gt;"",AR39&lt;&gt;"",AT39&lt;&gt;""),IF(Sprache="Deutsch",Sprachen!$A$96,IF(Sprache="Français",Sprachen!$B$96,Sprachen!$C$96)),0)</f>
        <v>0</v>
      </c>
      <c r="AN39" s="1" t="str">
        <f>IF(A39&lt;&gt;"",IF(COUNTIF('Ref-Daten'!L:L,AF39)=1,"","Kombination Hersteller/Modell funktioniert nicht"),"")</f>
        <v/>
      </c>
      <c r="AO39" s="1">
        <f t="shared" si="23"/>
        <v>0</v>
      </c>
      <c r="AP39" s="1" t="str">
        <f>IF(AO39&gt;0,IF(Sprache="deutsch",Sprachen!$A$98,IF(Sprache="Français",Sprachen!$B$98,Sprachen!$C$98))&amp;" "&amp;AO39&amp;IF(Sprache="deutsch",Sprachen!$A$99,IF(Sprache="Français",Sprachen!$B$99,Sprachen!$C$99)),IF(AO39&lt;0,IF(Sprache="deutsch",Sprachen!$A$97,IF(Sprache="Français",Sprachen!$B$97,Sprachen!$C$97))&amp;" "&amp;AO39&amp;IF(Sprache="deutsch",Sprachen!$A$100,IF(Sprache="Français",Sprachen!$B$100,Sprachen!$C$100)),""))</f>
        <v/>
      </c>
      <c r="AQ39" s="361">
        <f t="shared" si="12"/>
        <v>0</v>
      </c>
      <c r="AR39" s="1" t="str">
        <f>IF(AQ39&lt;0,IF(Sprache="Deutsch",Sprachen!$A$101,IF(Sprache="Français",Sprachen!$B$101,Sprachen!$C$101)),"")</f>
        <v/>
      </c>
      <c r="AS39" s="361">
        <f t="shared" si="13"/>
        <v>0</v>
      </c>
      <c r="AT39" s="1" t="str">
        <f t="shared" si="14"/>
        <v/>
      </c>
    </row>
    <row r="40" spans="1:46" s="1" customFormat="1" ht="12" customHeight="1">
      <c r="A40" s="404"/>
      <c r="B40" s="404"/>
      <c r="C40" s="404"/>
      <c r="D40" s="405"/>
      <c r="E40" s="406"/>
      <c r="F40" s="405"/>
      <c r="G40" s="406"/>
      <c r="H40" s="405"/>
      <c r="I40" s="406"/>
      <c r="J40" s="348">
        <f t="shared" si="15"/>
        <v>0</v>
      </c>
      <c r="K40" s="349">
        <f t="shared" si="16"/>
        <v>0</v>
      </c>
      <c r="L40" s="405"/>
      <c r="M40" s="406"/>
      <c r="N40" s="406"/>
      <c r="O40" s="406"/>
      <c r="P40" s="407"/>
      <c r="Q40" s="405"/>
      <c r="R40" s="406"/>
      <c r="S40" s="350" t="str">
        <f>IF(AM40=0,IF(Sprache="Deutsch",Sprachen!$A$94,IF(Sprache="Français",Sprachen!$B$94,Sprachen!$C$94)),AM40&amp;IF(AN40&lt;&gt;""," - "&amp;AN40,IF(AP40&lt;&gt;""," - "&amp;AP40,IF(AR40&lt;&gt;""," - "&amp;AR40,IF(AT40&lt;&gt;""," "&amp;AT40,"")))))</f>
        <v>Status ok</v>
      </c>
      <c r="T40" s="351">
        <f>SUMIF('Ref-Daten'!L:L,AF40,'Ref-Daten'!F:F)</f>
        <v>0</v>
      </c>
      <c r="U40" s="352">
        <f t="shared" si="17"/>
        <v>0</v>
      </c>
      <c r="V40" s="353" t="str" cm="1">
        <f t="array" ref="V40">IF(AND(3&lt;&gt;"",B40&lt;&gt;""),VLOOKUP(VLOOKUP(A40&amp;B40,CHOOSE({1,2},'Ref-Daten'!A:A&amp;'Ref-Daten'!B:B,'Ref-Daten'!G:G),2,0),Ref_KTypen,IF(Sprache="Deutsch",1,IF(Sprache="Français",2,3)),FALSE),"")</f>
        <v/>
      </c>
      <c r="W40" s="354">
        <f>SUMIF('Ref-Daten'!L:L,AF40,'Ref-Daten'!C:C)</f>
        <v>0</v>
      </c>
      <c r="X40" s="354">
        <f>SUMIF('Ref-Daten'!L:L,AF40,'Ref-Daten'!D:D)</f>
        <v>0</v>
      </c>
      <c r="Y40" s="354">
        <f>SUMIF('Ref-Daten'!L:L,AF40,'Ref-Daten'!E:E)</f>
        <v>0</v>
      </c>
      <c r="Z40" s="352">
        <f t="shared" si="18"/>
        <v>0</v>
      </c>
      <c r="AA40" s="354">
        <f t="shared" si="19"/>
        <v>0</v>
      </c>
      <c r="AB40" s="354">
        <f t="shared" si="20"/>
        <v>0</v>
      </c>
      <c r="AC40" s="349">
        <f t="shared" si="9"/>
        <v>0</v>
      </c>
      <c r="AD40" s="355">
        <f t="shared" si="10"/>
        <v>0</v>
      </c>
      <c r="AE40" s="356"/>
      <c r="AF40" s="356" t="str">
        <f t="shared" si="21"/>
        <v>-</v>
      </c>
      <c r="AG40" s="357">
        <f>SUMIF('Ref-Daten'!L:L,AF40,'Ref-Daten'!I:I)</f>
        <v>0</v>
      </c>
      <c r="AH40" s="357">
        <f>SUMIF('Ref-Daten'!L:L,AF40,'Ref-Daten'!J:J)</f>
        <v>0</v>
      </c>
      <c r="AI40" s="358">
        <f t="shared" si="22"/>
        <v>0</v>
      </c>
      <c r="AJ40" s="358">
        <f>AI40*SUMIF('Ref-Daten'!L:L,AF40,'Ref-Daten'!K:K)</f>
        <v>0</v>
      </c>
      <c r="AK40" s="359">
        <f t="shared" si="11"/>
        <v>0</v>
      </c>
      <c r="AL40" s="360"/>
      <c r="AM40" s="347">
        <f>IF(OR(AN40&lt;&gt;"",AP40&lt;&gt;"",AR40&lt;&gt;"",AT40&lt;&gt;""),IF(Sprache="Deutsch",Sprachen!$A$96,IF(Sprache="Français",Sprachen!$B$96,Sprachen!$C$96)),0)</f>
        <v>0</v>
      </c>
      <c r="AN40" s="1" t="str">
        <f>IF(A40&lt;&gt;"",IF(COUNTIF('Ref-Daten'!L:L,AF40)=1,"","Kombination Hersteller/Modell funktioniert nicht"),"")</f>
        <v/>
      </c>
      <c r="AO40" s="1">
        <f t="shared" si="23"/>
        <v>0</v>
      </c>
      <c r="AP40" s="1" t="str">
        <f>IF(AO40&gt;0,IF(Sprache="deutsch",Sprachen!$A$98,IF(Sprache="Français",Sprachen!$B$98,Sprachen!$C$98))&amp;" "&amp;AO40&amp;IF(Sprache="deutsch",Sprachen!$A$99,IF(Sprache="Français",Sprachen!$B$99,Sprachen!$C$99)),IF(AO40&lt;0,IF(Sprache="deutsch",Sprachen!$A$97,IF(Sprache="Français",Sprachen!$B$97,Sprachen!$C$97))&amp;" "&amp;AO40&amp;IF(Sprache="deutsch",Sprachen!$A$100,IF(Sprache="Français",Sprachen!$B$100,Sprachen!$C$100)),""))</f>
        <v/>
      </c>
      <c r="AQ40" s="361">
        <f t="shared" si="12"/>
        <v>0</v>
      </c>
      <c r="AR40" s="1" t="str">
        <f>IF(AQ40&lt;0,IF(Sprache="Deutsch",Sprachen!$A$101,IF(Sprache="Français",Sprachen!$B$101,Sprachen!$C$101)),"")</f>
        <v/>
      </c>
      <c r="AS40" s="361">
        <f t="shared" si="13"/>
        <v>0</v>
      </c>
      <c r="AT40" s="1" t="str">
        <f t="shared" si="14"/>
        <v/>
      </c>
    </row>
    <row r="41" spans="1:46" s="1" customFormat="1" ht="12" customHeight="1">
      <c r="A41" s="404"/>
      <c r="B41" s="404"/>
      <c r="C41" s="404"/>
      <c r="D41" s="405"/>
      <c r="E41" s="406"/>
      <c r="F41" s="405"/>
      <c r="G41" s="406"/>
      <c r="H41" s="405"/>
      <c r="I41" s="406"/>
      <c r="J41" s="348">
        <f t="shared" si="15"/>
        <v>0</v>
      </c>
      <c r="K41" s="349">
        <f t="shared" si="16"/>
        <v>0</v>
      </c>
      <c r="L41" s="405"/>
      <c r="M41" s="406"/>
      <c r="N41" s="406"/>
      <c r="O41" s="406"/>
      <c r="P41" s="407"/>
      <c r="Q41" s="405"/>
      <c r="R41" s="406"/>
      <c r="S41" s="350" t="str">
        <f>IF(AM41=0,IF(Sprache="Deutsch",Sprachen!$A$94,IF(Sprache="Français",Sprachen!$B$94,Sprachen!$C$94)),AM41&amp;IF(AN41&lt;&gt;""," - "&amp;AN41,IF(AP41&lt;&gt;""," - "&amp;AP41,IF(AR41&lt;&gt;""," - "&amp;AR41,IF(AT41&lt;&gt;""," "&amp;AT41,"")))))</f>
        <v>Status ok</v>
      </c>
      <c r="T41" s="351">
        <f>SUMIF('Ref-Daten'!L:L,AF41,'Ref-Daten'!F:F)</f>
        <v>0</v>
      </c>
      <c r="U41" s="352">
        <f t="shared" si="17"/>
        <v>0</v>
      </c>
      <c r="V41" s="353" t="str" cm="1">
        <f t="array" ref="V41">IF(AND(3&lt;&gt;"",B41&lt;&gt;""),VLOOKUP(VLOOKUP(A41&amp;B41,CHOOSE({1,2},'Ref-Daten'!A:A&amp;'Ref-Daten'!B:B,'Ref-Daten'!G:G),2,0),Ref_KTypen,IF(Sprache="Deutsch",1,IF(Sprache="Français",2,3)),FALSE),"")</f>
        <v/>
      </c>
      <c r="W41" s="354">
        <f>SUMIF('Ref-Daten'!L:L,AF41,'Ref-Daten'!C:C)</f>
        <v>0</v>
      </c>
      <c r="X41" s="354">
        <f>SUMIF('Ref-Daten'!L:L,AF41,'Ref-Daten'!D:D)</f>
        <v>0</v>
      </c>
      <c r="Y41" s="354">
        <f>SUMIF('Ref-Daten'!L:L,AF41,'Ref-Daten'!E:E)</f>
        <v>0</v>
      </c>
      <c r="Z41" s="352">
        <f t="shared" si="18"/>
        <v>0</v>
      </c>
      <c r="AA41" s="354">
        <f t="shared" si="19"/>
        <v>0</v>
      </c>
      <c r="AB41" s="354">
        <f t="shared" si="20"/>
        <v>0</v>
      </c>
      <c r="AC41" s="349">
        <f t="shared" si="9"/>
        <v>0</v>
      </c>
      <c r="AD41" s="355">
        <f t="shared" si="10"/>
        <v>0</v>
      </c>
      <c r="AE41" s="356"/>
      <c r="AF41" s="356" t="str">
        <f t="shared" si="21"/>
        <v>-</v>
      </c>
      <c r="AG41" s="357">
        <f>SUMIF('Ref-Daten'!L:L,AF41,'Ref-Daten'!I:I)</f>
        <v>0</v>
      </c>
      <c r="AH41" s="357">
        <f>SUMIF('Ref-Daten'!L:L,AF41,'Ref-Daten'!J:J)</f>
        <v>0</v>
      </c>
      <c r="AI41" s="358">
        <f t="shared" si="22"/>
        <v>0</v>
      </c>
      <c r="AJ41" s="358">
        <f>AI41*SUMIF('Ref-Daten'!L:L,AF41,'Ref-Daten'!K:K)</f>
        <v>0</v>
      </c>
      <c r="AK41" s="359">
        <f t="shared" si="11"/>
        <v>0</v>
      </c>
      <c r="AL41" s="360"/>
      <c r="AM41" s="347">
        <f>IF(OR(AN41&lt;&gt;"",AP41&lt;&gt;"",AR41&lt;&gt;"",AT41&lt;&gt;""),IF(Sprache="Deutsch",Sprachen!$A$96,IF(Sprache="Français",Sprachen!$B$96,Sprachen!$C$96)),0)</f>
        <v>0</v>
      </c>
      <c r="AN41" s="1" t="str">
        <f>IF(A41&lt;&gt;"",IF(COUNTIF('Ref-Daten'!L:L,AF41)=1,"","Kombination Hersteller/Modell funktioniert nicht"),"")</f>
        <v/>
      </c>
      <c r="AO41" s="1">
        <f t="shared" si="23"/>
        <v>0</v>
      </c>
      <c r="AP41" s="1" t="str">
        <f>IF(AO41&gt;0,IF(Sprache="deutsch",Sprachen!$A$98,IF(Sprache="Français",Sprachen!$B$98,Sprachen!$C$98))&amp;" "&amp;AO41&amp;IF(Sprache="deutsch",Sprachen!$A$99,IF(Sprache="Français",Sprachen!$B$99,Sprachen!$C$99)),IF(AO41&lt;0,IF(Sprache="deutsch",Sprachen!$A$97,IF(Sprache="Français",Sprachen!$B$97,Sprachen!$C$97))&amp;" "&amp;AO41&amp;IF(Sprache="deutsch",Sprachen!$A$100,IF(Sprache="Français",Sprachen!$B$100,Sprachen!$C$100)),""))</f>
        <v/>
      </c>
      <c r="AQ41" s="361">
        <f t="shared" si="12"/>
        <v>0</v>
      </c>
      <c r="AR41" s="1" t="str">
        <f>IF(AQ41&lt;0,IF(Sprache="Deutsch",Sprachen!$A$101,IF(Sprache="Français",Sprachen!$B$101,Sprachen!$C$101)),"")</f>
        <v/>
      </c>
      <c r="AS41" s="361">
        <f t="shared" si="13"/>
        <v>0</v>
      </c>
      <c r="AT41" s="1" t="str">
        <f t="shared" si="14"/>
        <v/>
      </c>
    </row>
    <row r="42" spans="1:46" s="1" customFormat="1" ht="12" customHeight="1">
      <c r="A42" s="404"/>
      <c r="B42" s="404"/>
      <c r="C42" s="404"/>
      <c r="D42" s="405"/>
      <c r="E42" s="406"/>
      <c r="F42" s="405"/>
      <c r="G42" s="406"/>
      <c r="H42" s="405"/>
      <c r="I42" s="406"/>
      <c r="J42" s="348">
        <f t="shared" si="15"/>
        <v>0</v>
      </c>
      <c r="K42" s="349">
        <f t="shared" si="16"/>
        <v>0</v>
      </c>
      <c r="L42" s="405"/>
      <c r="M42" s="406"/>
      <c r="N42" s="406"/>
      <c r="O42" s="406"/>
      <c r="P42" s="407"/>
      <c r="Q42" s="405"/>
      <c r="R42" s="406"/>
      <c r="S42" s="350" t="str">
        <f>IF(AM42=0,IF(Sprache="Deutsch",Sprachen!$A$94,IF(Sprache="Français",Sprachen!$B$94,Sprachen!$C$94)),AM42&amp;IF(AN42&lt;&gt;""," - "&amp;AN42,IF(AP42&lt;&gt;""," - "&amp;AP42,IF(AR42&lt;&gt;""," - "&amp;AR42,IF(AT42&lt;&gt;""," "&amp;AT42,"")))))</f>
        <v>Status ok</v>
      </c>
      <c r="T42" s="351">
        <f>SUMIF('Ref-Daten'!L:L,AF42,'Ref-Daten'!F:F)</f>
        <v>0</v>
      </c>
      <c r="U42" s="352">
        <f t="shared" si="17"/>
        <v>0</v>
      </c>
      <c r="V42" s="353" t="str" cm="1">
        <f t="array" ref="V42">IF(AND(3&lt;&gt;"",B42&lt;&gt;""),VLOOKUP(VLOOKUP(A42&amp;B42,CHOOSE({1,2},'Ref-Daten'!A:A&amp;'Ref-Daten'!B:B,'Ref-Daten'!G:G),2,0),Ref_KTypen,IF(Sprache="Deutsch",1,IF(Sprache="Français",2,3)),FALSE),"")</f>
        <v/>
      </c>
      <c r="W42" s="354">
        <f>SUMIF('Ref-Daten'!L:L,AF42,'Ref-Daten'!C:C)</f>
        <v>0</v>
      </c>
      <c r="X42" s="354">
        <f>SUMIF('Ref-Daten'!L:L,AF42,'Ref-Daten'!D:D)</f>
        <v>0</v>
      </c>
      <c r="Y42" s="354">
        <f>SUMIF('Ref-Daten'!L:L,AF42,'Ref-Daten'!E:E)</f>
        <v>0</v>
      </c>
      <c r="Z42" s="352">
        <f t="shared" si="18"/>
        <v>0</v>
      </c>
      <c r="AA42" s="354">
        <f t="shared" si="19"/>
        <v>0</v>
      </c>
      <c r="AB42" s="354">
        <f t="shared" si="20"/>
        <v>0</v>
      </c>
      <c r="AC42" s="349">
        <f t="shared" si="9"/>
        <v>0</v>
      </c>
      <c r="AD42" s="355">
        <f t="shared" si="10"/>
        <v>0</v>
      </c>
      <c r="AE42" s="356"/>
      <c r="AF42" s="356" t="str">
        <f t="shared" si="21"/>
        <v>-</v>
      </c>
      <c r="AG42" s="357">
        <f>SUMIF('Ref-Daten'!L:L,AF42,'Ref-Daten'!I:I)</f>
        <v>0</v>
      </c>
      <c r="AH42" s="357">
        <f>SUMIF('Ref-Daten'!L:L,AF42,'Ref-Daten'!J:J)</f>
        <v>0</v>
      </c>
      <c r="AI42" s="358">
        <f t="shared" si="22"/>
        <v>0</v>
      </c>
      <c r="AJ42" s="358">
        <f>AI42*SUMIF('Ref-Daten'!L:L,AF42,'Ref-Daten'!K:K)</f>
        <v>0</v>
      </c>
      <c r="AK42" s="359">
        <f t="shared" si="11"/>
        <v>0</v>
      </c>
      <c r="AL42" s="360"/>
      <c r="AM42" s="347">
        <f>IF(OR(AN42&lt;&gt;"",AP42&lt;&gt;"",AR42&lt;&gt;"",AT42&lt;&gt;""),IF(Sprache="Deutsch",Sprachen!$A$96,IF(Sprache="Français",Sprachen!$B$96,Sprachen!$C$96)),0)</f>
        <v>0</v>
      </c>
      <c r="AN42" s="1" t="str">
        <f>IF(A42&lt;&gt;"",IF(COUNTIF('Ref-Daten'!L:L,AF42)=1,"","Kombination Hersteller/Modell funktioniert nicht"),"")</f>
        <v/>
      </c>
      <c r="AO42" s="1">
        <f t="shared" si="23"/>
        <v>0</v>
      </c>
      <c r="AP42" s="1" t="str">
        <f>IF(AO42&gt;0,IF(Sprache="deutsch",Sprachen!$A$98,IF(Sprache="Français",Sprachen!$B$98,Sprachen!$C$98))&amp;" "&amp;AO42&amp;IF(Sprache="deutsch",Sprachen!$A$99,IF(Sprache="Français",Sprachen!$B$99,Sprachen!$C$99)),IF(AO42&lt;0,IF(Sprache="deutsch",Sprachen!$A$97,IF(Sprache="Français",Sprachen!$B$97,Sprachen!$C$97))&amp;" "&amp;AO42&amp;IF(Sprache="deutsch",Sprachen!$A$100,IF(Sprache="Français",Sprachen!$B$100,Sprachen!$C$100)),""))</f>
        <v/>
      </c>
      <c r="AQ42" s="361">
        <f t="shared" si="12"/>
        <v>0</v>
      </c>
      <c r="AR42" s="1" t="str">
        <f>IF(AQ42&lt;0,IF(Sprache="Deutsch",Sprachen!$A$101,IF(Sprache="Français",Sprachen!$B$101,Sprachen!$C$101)),"")</f>
        <v/>
      </c>
      <c r="AS42" s="361">
        <f t="shared" si="13"/>
        <v>0</v>
      </c>
      <c r="AT42" s="1" t="str">
        <f t="shared" si="14"/>
        <v/>
      </c>
    </row>
    <row r="43" spans="1:46" s="1" customFormat="1" ht="12" customHeight="1">
      <c r="A43" s="404"/>
      <c r="B43" s="404"/>
      <c r="C43" s="404"/>
      <c r="D43" s="405"/>
      <c r="E43" s="406"/>
      <c r="F43" s="405"/>
      <c r="G43" s="406"/>
      <c r="H43" s="405"/>
      <c r="I43" s="406"/>
      <c r="J43" s="348">
        <f t="shared" si="15"/>
        <v>0</v>
      </c>
      <c r="K43" s="349">
        <f t="shared" si="16"/>
        <v>0</v>
      </c>
      <c r="L43" s="405"/>
      <c r="M43" s="406"/>
      <c r="N43" s="406"/>
      <c r="O43" s="406"/>
      <c r="P43" s="407"/>
      <c r="Q43" s="405"/>
      <c r="R43" s="406"/>
      <c r="S43" s="350" t="str">
        <f>IF(AM43=0,IF(Sprache="Deutsch",Sprachen!$A$94,IF(Sprache="Français",Sprachen!$B$94,Sprachen!$C$94)),AM43&amp;IF(AN43&lt;&gt;""," - "&amp;AN43,IF(AP43&lt;&gt;""," - "&amp;AP43,IF(AR43&lt;&gt;""," - "&amp;AR43,IF(AT43&lt;&gt;""," "&amp;AT43,"")))))</f>
        <v>Status ok</v>
      </c>
      <c r="T43" s="351">
        <f>SUMIF('Ref-Daten'!L:L,AF43,'Ref-Daten'!F:F)</f>
        <v>0</v>
      </c>
      <c r="U43" s="352">
        <f t="shared" si="17"/>
        <v>0</v>
      </c>
      <c r="V43" s="353" t="str" cm="1">
        <f t="array" ref="V43">IF(AND(3&lt;&gt;"",B43&lt;&gt;""),VLOOKUP(VLOOKUP(A43&amp;B43,CHOOSE({1,2},'Ref-Daten'!A:A&amp;'Ref-Daten'!B:B,'Ref-Daten'!G:G),2,0),Ref_KTypen,IF(Sprache="Deutsch",1,IF(Sprache="Français",2,3)),FALSE),"")</f>
        <v/>
      </c>
      <c r="W43" s="354">
        <f>SUMIF('Ref-Daten'!L:L,AF43,'Ref-Daten'!C:C)</f>
        <v>0</v>
      </c>
      <c r="X43" s="354">
        <f>SUMIF('Ref-Daten'!L:L,AF43,'Ref-Daten'!D:D)</f>
        <v>0</v>
      </c>
      <c r="Y43" s="354">
        <f>SUMIF('Ref-Daten'!L:L,AF43,'Ref-Daten'!E:E)</f>
        <v>0</v>
      </c>
      <c r="Z43" s="352">
        <f t="shared" si="18"/>
        <v>0</v>
      </c>
      <c r="AA43" s="354">
        <f t="shared" si="19"/>
        <v>0</v>
      </c>
      <c r="AB43" s="354">
        <f t="shared" si="20"/>
        <v>0</v>
      </c>
      <c r="AC43" s="349">
        <f t="shared" si="9"/>
        <v>0</v>
      </c>
      <c r="AD43" s="355">
        <f t="shared" si="10"/>
        <v>0</v>
      </c>
      <c r="AE43" s="356"/>
      <c r="AF43" s="356" t="str">
        <f t="shared" si="21"/>
        <v>-</v>
      </c>
      <c r="AG43" s="357">
        <f>SUMIF('Ref-Daten'!L:L,AF43,'Ref-Daten'!I:I)</f>
        <v>0</v>
      </c>
      <c r="AH43" s="357">
        <f>SUMIF('Ref-Daten'!L:L,AF43,'Ref-Daten'!J:J)</f>
        <v>0</v>
      </c>
      <c r="AI43" s="358">
        <f t="shared" si="22"/>
        <v>0</v>
      </c>
      <c r="AJ43" s="358">
        <f>AI43*SUMIF('Ref-Daten'!L:L,AF43,'Ref-Daten'!K:K)</f>
        <v>0</v>
      </c>
      <c r="AK43" s="359">
        <f t="shared" si="11"/>
        <v>0</v>
      </c>
      <c r="AL43" s="360"/>
      <c r="AM43" s="347">
        <f>IF(OR(AN43&lt;&gt;"",AP43&lt;&gt;"",AR43&lt;&gt;"",AT43&lt;&gt;""),IF(Sprache="Deutsch",Sprachen!$A$96,IF(Sprache="Français",Sprachen!$B$96,Sprachen!$C$96)),0)</f>
        <v>0</v>
      </c>
      <c r="AN43" s="1" t="str">
        <f>IF(A43&lt;&gt;"",IF(COUNTIF('Ref-Daten'!L:L,AF43)=1,"","Kombination Hersteller/Modell funktioniert nicht"),"")</f>
        <v/>
      </c>
      <c r="AO43" s="1">
        <f t="shared" si="23"/>
        <v>0</v>
      </c>
      <c r="AP43" s="1" t="str">
        <f>IF(AO43&gt;0,IF(Sprache="deutsch",Sprachen!$A$98,IF(Sprache="Français",Sprachen!$B$98,Sprachen!$C$98))&amp;" "&amp;AO43&amp;IF(Sprache="deutsch",Sprachen!$A$99,IF(Sprache="Français",Sprachen!$B$99,Sprachen!$C$99)),IF(AO43&lt;0,IF(Sprache="deutsch",Sprachen!$A$97,IF(Sprache="Français",Sprachen!$B$97,Sprachen!$C$97))&amp;" "&amp;AO43&amp;IF(Sprache="deutsch",Sprachen!$A$100,IF(Sprache="Français",Sprachen!$B$100,Sprachen!$C$100)),""))</f>
        <v/>
      </c>
      <c r="AQ43" s="361">
        <f t="shared" si="12"/>
        <v>0</v>
      </c>
      <c r="AR43" s="1" t="str">
        <f>IF(AQ43&lt;0,IF(Sprache="Deutsch",Sprachen!$A$101,IF(Sprache="Français",Sprachen!$B$101,Sprachen!$C$101)),"")</f>
        <v/>
      </c>
      <c r="AS43" s="361">
        <f t="shared" si="13"/>
        <v>0</v>
      </c>
      <c r="AT43" s="1" t="str">
        <f t="shared" si="14"/>
        <v/>
      </c>
    </row>
    <row r="44" spans="1:46" s="1" customFormat="1" ht="12" customHeight="1">
      <c r="A44" s="404"/>
      <c r="B44" s="404"/>
      <c r="C44" s="404"/>
      <c r="D44" s="405"/>
      <c r="E44" s="406"/>
      <c r="F44" s="405"/>
      <c r="G44" s="406"/>
      <c r="H44" s="405"/>
      <c r="I44" s="406"/>
      <c r="J44" s="348">
        <f t="shared" si="15"/>
        <v>0</v>
      </c>
      <c r="K44" s="349">
        <f t="shared" si="16"/>
        <v>0</v>
      </c>
      <c r="L44" s="405"/>
      <c r="M44" s="406"/>
      <c r="N44" s="406"/>
      <c r="O44" s="406"/>
      <c r="P44" s="407"/>
      <c r="Q44" s="405"/>
      <c r="R44" s="406"/>
      <c r="S44" s="350" t="str">
        <f>IF(AM44=0,IF(Sprache="Deutsch",Sprachen!$A$94,IF(Sprache="Français",Sprachen!$B$94,Sprachen!$C$94)),AM44&amp;IF(AN44&lt;&gt;""," - "&amp;AN44,IF(AP44&lt;&gt;""," - "&amp;AP44,IF(AR44&lt;&gt;""," - "&amp;AR44,IF(AT44&lt;&gt;""," "&amp;AT44,"")))))</f>
        <v>Status ok</v>
      </c>
      <c r="T44" s="351">
        <f>SUMIF('Ref-Daten'!L:L,AF44,'Ref-Daten'!F:F)</f>
        <v>0</v>
      </c>
      <c r="U44" s="352">
        <f t="shared" si="17"/>
        <v>0</v>
      </c>
      <c r="V44" s="353" t="str" cm="1">
        <f t="array" ref="V44">IF(AND(3&lt;&gt;"",B44&lt;&gt;""),VLOOKUP(VLOOKUP(A44&amp;B44,CHOOSE({1,2},'Ref-Daten'!A:A&amp;'Ref-Daten'!B:B,'Ref-Daten'!G:G),2,0),Ref_KTypen,IF(Sprache="Deutsch",1,IF(Sprache="Français",2,3)),FALSE),"")</f>
        <v/>
      </c>
      <c r="W44" s="354">
        <f>SUMIF('Ref-Daten'!L:L,AF44,'Ref-Daten'!C:C)</f>
        <v>0</v>
      </c>
      <c r="X44" s="354">
        <f>SUMIF('Ref-Daten'!L:L,AF44,'Ref-Daten'!D:D)</f>
        <v>0</v>
      </c>
      <c r="Y44" s="354">
        <f>SUMIF('Ref-Daten'!L:L,AF44,'Ref-Daten'!E:E)</f>
        <v>0</v>
      </c>
      <c r="Z44" s="352">
        <f t="shared" si="18"/>
        <v>0</v>
      </c>
      <c r="AA44" s="354">
        <f t="shared" si="19"/>
        <v>0</v>
      </c>
      <c r="AB44" s="354">
        <f t="shared" si="20"/>
        <v>0</v>
      </c>
      <c r="AC44" s="349">
        <f t="shared" si="9"/>
        <v>0</v>
      </c>
      <c r="AD44" s="355">
        <f t="shared" si="10"/>
        <v>0</v>
      </c>
      <c r="AE44" s="356"/>
      <c r="AF44" s="356" t="str">
        <f t="shared" si="21"/>
        <v>-</v>
      </c>
      <c r="AG44" s="357">
        <f>SUMIF('Ref-Daten'!L:L,AF44,'Ref-Daten'!I:I)</f>
        <v>0</v>
      </c>
      <c r="AH44" s="357">
        <f>SUMIF('Ref-Daten'!L:L,AF44,'Ref-Daten'!J:J)</f>
        <v>0</v>
      </c>
      <c r="AI44" s="358">
        <f t="shared" si="22"/>
        <v>0</v>
      </c>
      <c r="AJ44" s="358">
        <f>AI44*SUMIF('Ref-Daten'!L:L,AF44,'Ref-Daten'!K:K)</f>
        <v>0</v>
      </c>
      <c r="AK44" s="359">
        <f t="shared" si="11"/>
        <v>0</v>
      </c>
      <c r="AL44" s="360"/>
      <c r="AM44" s="347">
        <f>IF(OR(AN44&lt;&gt;"",AP44&lt;&gt;"",AR44&lt;&gt;"",AT44&lt;&gt;""),IF(Sprache="Deutsch",Sprachen!$A$96,IF(Sprache="Français",Sprachen!$B$96,Sprachen!$C$96)),0)</f>
        <v>0</v>
      </c>
      <c r="AN44" s="1" t="str">
        <f>IF(A44&lt;&gt;"",IF(COUNTIF('Ref-Daten'!L:L,AF44)=1,"","Kombination Hersteller/Modell funktioniert nicht"),"")</f>
        <v/>
      </c>
      <c r="AO44" s="1">
        <f t="shared" si="23"/>
        <v>0</v>
      </c>
      <c r="AP44" s="1" t="str">
        <f>IF(AO44&gt;0,IF(Sprache="deutsch",Sprachen!$A$98,IF(Sprache="Français",Sprachen!$B$98,Sprachen!$C$98))&amp;" "&amp;AO44&amp;IF(Sprache="deutsch",Sprachen!$A$99,IF(Sprache="Français",Sprachen!$B$99,Sprachen!$C$99)),IF(AO44&lt;0,IF(Sprache="deutsch",Sprachen!$A$97,IF(Sprache="Français",Sprachen!$B$97,Sprachen!$C$97))&amp;" "&amp;AO44&amp;IF(Sprache="deutsch",Sprachen!$A$100,IF(Sprache="Français",Sprachen!$B$100,Sprachen!$C$100)),""))</f>
        <v/>
      </c>
      <c r="AQ44" s="361">
        <f t="shared" si="12"/>
        <v>0</v>
      </c>
      <c r="AR44" s="1" t="str">
        <f>IF(AQ44&lt;0,IF(Sprache="Deutsch",Sprachen!$A$101,IF(Sprache="Français",Sprachen!$B$101,Sprachen!$C$101)),"")</f>
        <v/>
      </c>
      <c r="AS44" s="361">
        <f t="shared" si="13"/>
        <v>0</v>
      </c>
      <c r="AT44" s="1" t="str">
        <f t="shared" si="14"/>
        <v/>
      </c>
    </row>
    <row r="45" spans="1:46" s="1" customFormat="1" ht="12" customHeight="1">
      <c r="A45" s="404"/>
      <c r="B45" s="404"/>
      <c r="C45" s="404"/>
      <c r="D45" s="405"/>
      <c r="E45" s="406"/>
      <c r="F45" s="405"/>
      <c r="G45" s="406"/>
      <c r="H45" s="405"/>
      <c r="I45" s="406"/>
      <c r="J45" s="348">
        <f t="shared" si="15"/>
        <v>0</v>
      </c>
      <c r="K45" s="349">
        <f t="shared" si="16"/>
        <v>0</v>
      </c>
      <c r="L45" s="405"/>
      <c r="M45" s="406"/>
      <c r="N45" s="406"/>
      <c r="O45" s="406"/>
      <c r="P45" s="407"/>
      <c r="Q45" s="405"/>
      <c r="R45" s="406"/>
      <c r="S45" s="350" t="str">
        <f>IF(AM45=0,IF(Sprache="Deutsch",Sprachen!$A$94,IF(Sprache="Français",Sprachen!$B$94,Sprachen!$C$94)),AM45&amp;IF(AN45&lt;&gt;""," - "&amp;AN45,IF(AP45&lt;&gt;""," - "&amp;AP45,IF(AR45&lt;&gt;""," - "&amp;AR45,IF(AT45&lt;&gt;""," "&amp;AT45,"")))))</f>
        <v>Status ok</v>
      </c>
      <c r="T45" s="351">
        <f>SUMIF('Ref-Daten'!L:L,AF45,'Ref-Daten'!F:F)</f>
        <v>0</v>
      </c>
      <c r="U45" s="352">
        <f t="shared" si="17"/>
        <v>0</v>
      </c>
      <c r="V45" s="353" t="str" cm="1">
        <f t="array" ref="V45">IF(AND(3&lt;&gt;"",B45&lt;&gt;""),VLOOKUP(VLOOKUP(A45&amp;B45,CHOOSE({1,2},'Ref-Daten'!A:A&amp;'Ref-Daten'!B:B,'Ref-Daten'!G:G),2,0),Ref_KTypen,IF(Sprache="Deutsch",1,IF(Sprache="Français",2,3)),FALSE),"")</f>
        <v/>
      </c>
      <c r="W45" s="354">
        <f>SUMIF('Ref-Daten'!L:L,AF45,'Ref-Daten'!C:C)</f>
        <v>0</v>
      </c>
      <c r="X45" s="354">
        <f>SUMIF('Ref-Daten'!L:L,AF45,'Ref-Daten'!D:D)</f>
        <v>0</v>
      </c>
      <c r="Y45" s="354">
        <f>SUMIF('Ref-Daten'!L:L,AF45,'Ref-Daten'!E:E)</f>
        <v>0</v>
      </c>
      <c r="Z45" s="352">
        <f t="shared" si="18"/>
        <v>0</v>
      </c>
      <c r="AA45" s="354">
        <f t="shared" si="19"/>
        <v>0</v>
      </c>
      <c r="AB45" s="354">
        <f t="shared" si="20"/>
        <v>0</v>
      </c>
      <c r="AC45" s="349">
        <f t="shared" si="9"/>
        <v>0</v>
      </c>
      <c r="AD45" s="355">
        <f t="shared" si="10"/>
        <v>0</v>
      </c>
      <c r="AE45" s="356"/>
      <c r="AF45" s="356" t="str">
        <f t="shared" si="21"/>
        <v>-</v>
      </c>
      <c r="AG45" s="357">
        <f>SUMIF('Ref-Daten'!L:L,AF45,'Ref-Daten'!I:I)</f>
        <v>0</v>
      </c>
      <c r="AH45" s="357">
        <f>SUMIF('Ref-Daten'!L:L,AF45,'Ref-Daten'!J:J)</f>
        <v>0</v>
      </c>
      <c r="AI45" s="358">
        <f t="shared" si="22"/>
        <v>0</v>
      </c>
      <c r="AJ45" s="358">
        <f>AI45*SUMIF('Ref-Daten'!L:L,AF45,'Ref-Daten'!K:K)</f>
        <v>0</v>
      </c>
      <c r="AK45" s="359">
        <f t="shared" si="11"/>
        <v>0</v>
      </c>
      <c r="AL45" s="360"/>
      <c r="AM45" s="347">
        <f>IF(OR(AN45&lt;&gt;"",AP45&lt;&gt;"",AR45&lt;&gt;"",AT45&lt;&gt;""),IF(Sprache="Deutsch",Sprachen!$A$96,IF(Sprache="Français",Sprachen!$B$96,Sprachen!$C$96)),0)</f>
        <v>0</v>
      </c>
      <c r="AN45" s="1" t="str">
        <f>IF(A45&lt;&gt;"",IF(COUNTIF('Ref-Daten'!L:L,AF45)=1,"","Kombination Hersteller/Modell funktioniert nicht"),"")</f>
        <v/>
      </c>
      <c r="AO45" s="1">
        <f t="shared" si="23"/>
        <v>0</v>
      </c>
      <c r="AP45" s="1" t="str">
        <f>IF(AO45&gt;0,IF(Sprache="deutsch",Sprachen!$A$98,IF(Sprache="Français",Sprachen!$B$98,Sprachen!$C$98))&amp;" "&amp;AO45&amp;IF(Sprache="deutsch",Sprachen!$A$99,IF(Sprache="Français",Sprachen!$B$99,Sprachen!$C$99)),IF(AO45&lt;0,IF(Sprache="deutsch",Sprachen!$A$97,IF(Sprache="Français",Sprachen!$B$97,Sprachen!$C$97))&amp;" "&amp;AO45&amp;IF(Sprache="deutsch",Sprachen!$A$100,IF(Sprache="Français",Sprachen!$B$100,Sprachen!$C$100)),""))</f>
        <v/>
      </c>
      <c r="AQ45" s="361">
        <f t="shared" si="12"/>
        <v>0</v>
      </c>
      <c r="AR45" s="1" t="str">
        <f>IF(AQ45&lt;0,IF(Sprache="Deutsch",Sprachen!$A$101,IF(Sprache="Français",Sprachen!$B$101,Sprachen!$C$101)),"")</f>
        <v/>
      </c>
      <c r="AS45" s="361">
        <f t="shared" si="13"/>
        <v>0</v>
      </c>
      <c r="AT45" s="1" t="str">
        <f t="shared" si="14"/>
        <v/>
      </c>
    </row>
    <row r="46" spans="1:46" s="1" customFormat="1" ht="12" customHeight="1">
      <c r="A46" s="404"/>
      <c r="B46" s="404"/>
      <c r="C46" s="404"/>
      <c r="D46" s="405"/>
      <c r="E46" s="406"/>
      <c r="F46" s="405"/>
      <c r="G46" s="406"/>
      <c r="H46" s="405"/>
      <c r="I46" s="406"/>
      <c r="J46" s="348">
        <f t="shared" si="15"/>
        <v>0</v>
      </c>
      <c r="K46" s="349">
        <f t="shared" si="16"/>
        <v>0</v>
      </c>
      <c r="L46" s="405"/>
      <c r="M46" s="406"/>
      <c r="N46" s="406"/>
      <c r="O46" s="406"/>
      <c r="P46" s="407"/>
      <c r="Q46" s="405"/>
      <c r="R46" s="406"/>
      <c r="S46" s="350" t="str">
        <f>IF(AM46=0,IF(Sprache="Deutsch",Sprachen!$A$94,IF(Sprache="Français",Sprachen!$B$94,Sprachen!$C$94)),AM46&amp;IF(AN46&lt;&gt;""," - "&amp;AN46,IF(AP46&lt;&gt;""," - "&amp;AP46,IF(AR46&lt;&gt;""," - "&amp;AR46,IF(AT46&lt;&gt;""," "&amp;AT46,"")))))</f>
        <v>Status ok</v>
      </c>
      <c r="T46" s="351">
        <f>SUMIF('Ref-Daten'!L:L,AF46,'Ref-Daten'!F:F)</f>
        <v>0</v>
      </c>
      <c r="U46" s="352">
        <f t="shared" si="17"/>
        <v>0</v>
      </c>
      <c r="V46" s="353" t="str" cm="1">
        <f t="array" ref="V46">IF(AND(3&lt;&gt;"",B46&lt;&gt;""),VLOOKUP(VLOOKUP(A46&amp;B46,CHOOSE({1,2},'Ref-Daten'!A:A&amp;'Ref-Daten'!B:B,'Ref-Daten'!G:G),2,0),Ref_KTypen,IF(Sprache="Deutsch",1,IF(Sprache="Français",2,3)),FALSE),"")</f>
        <v/>
      </c>
      <c r="W46" s="354">
        <f>SUMIF('Ref-Daten'!L:L,AF46,'Ref-Daten'!C:C)</f>
        <v>0</v>
      </c>
      <c r="X46" s="354">
        <f>SUMIF('Ref-Daten'!L:L,AF46,'Ref-Daten'!D:D)</f>
        <v>0</v>
      </c>
      <c r="Y46" s="354">
        <f>SUMIF('Ref-Daten'!L:L,AF46,'Ref-Daten'!E:E)</f>
        <v>0</v>
      </c>
      <c r="Z46" s="352">
        <f t="shared" si="18"/>
        <v>0</v>
      </c>
      <c r="AA46" s="354">
        <f t="shared" si="19"/>
        <v>0</v>
      </c>
      <c r="AB46" s="354">
        <f t="shared" si="20"/>
        <v>0</v>
      </c>
      <c r="AC46" s="349">
        <f t="shared" si="9"/>
        <v>0</v>
      </c>
      <c r="AD46" s="355">
        <f t="shared" si="10"/>
        <v>0</v>
      </c>
      <c r="AE46" s="356"/>
      <c r="AF46" s="356" t="str">
        <f t="shared" si="21"/>
        <v>-</v>
      </c>
      <c r="AG46" s="357">
        <f>SUMIF('Ref-Daten'!L:L,AF46,'Ref-Daten'!I:I)</f>
        <v>0</v>
      </c>
      <c r="AH46" s="357">
        <f>SUMIF('Ref-Daten'!L:L,AF46,'Ref-Daten'!J:J)</f>
        <v>0</v>
      </c>
      <c r="AI46" s="358">
        <f t="shared" si="22"/>
        <v>0</v>
      </c>
      <c r="AJ46" s="358">
        <f>AI46*SUMIF('Ref-Daten'!L:L,AF46,'Ref-Daten'!K:K)</f>
        <v>0</v>
      </c>
      <c r="AK46" s="359">
        <f t="shared" si="11"/>
        <v>0</v>
      </c>
      <c r="AL46" s="360"/>
      <c r="AM46" s="347">
        <f>IF(OR(AN46&lt;&gt;"",AP46&lt;&gt;"",AR46&lt;&gt;"",AT46&lt;&gt;""),IF(Sprache="Deutsch",Sprachen!$A$96,IF(Sprache="Français",Sprachen!$B$96,Sprachen!$C$96)),0)</f>
        <v>0</v>
      </c>
      <c r="AN46" s="1" t="str">
        <f>IF(A46&lt;&gt;"",IF(COUNTIF('Ref-Daten'!L:L,AF46)=1,"","Kombination Hersteller/Modell funktioniert nicht"),"")</f>
        <v/>
      </c>
      <c r="AO46" s="1">
        <f t="shared" si="23"/>
        <v>0</v>
      </c>
      <c r="AP46" s="1" t="str">
        <f>IF(AO46&gt;0,IF(Sprache="deutsch",Sprachen!$A$98,IF(Sprache="Français",Sprachen!$B$98,Sprachen!$C$98))&amp;" "&amp;AO46&amp;IF(Sprache="deutsch",Sprachen!$A$99,IF(Sprache="Français",Sprachen!$B$99,Sprachen!$C$99)),IF(AO46&lt;0,IF(Sprache="deutsch",Sprachen!$A$97,IF(Sprache="Français",Sprachen!$B$97,Sprachen!$C$97))&amp;" "&amp;AO46&amp;IF(Sprache="deutsch",Sprachen!$A$100,IF(Sprache="Français",Sprachen!$B$100,Sprachen!$C$100)),""))</f>
        <v/>
      </c>
      <c r="AQ46" s="361">
        <f t="shared" si="12"/>
        <v>0</v>
      </c>
      <c r="AR46" s="1" t="str">
        <f>IF(AQ46&lt;0,IF(Sprache="Deutsch",Sprachen!$A$101,IF(Sprache="Français",Sprachen!$B$101,Sprachen!$C$101)),"")</f>
        <v/>
      </c>
      <c r="AS46" s="361">
        <f t="shared" si="13"/>
        <v>0</v>
      </c>
      <c r="AT46" s="1" t="str">
        <f t="shared" si="14"/>
        <v/>
      </c>
    </row>
    <row r="47" spans="1:46" s="1" customFormat="1" ht="12" customHeight="1">
      <c r="A47" s="404"/>
      <c r="B47" s="404"/>
      <c r="C47" s="404"/>
      <c r="D47" s="405"/>
      <c r="E47" s="406"/>
      <c r="F47" s="405"/>
      <c r="G47" s="406"/>
      <c r="H47" s="405"/>
      <c r="I47" s="406"/>
      <c r="J47" s="348">
        <f t="shared" si="15"/>
        <v>0</v>
      </c>
      <c r="K47" s="349">
        <f t="shared" si="16"/>
        <v>0</v>
      </c>
      <c r="L47" s="405"/>
      <c r="M47" s="406"/>
      <c r="N47" s="406"/>
      <c r="O47" s="406"/>
      <c r="P47" s="407"/>
      <c r="Q47" s="405"/>
      <c r="R47" s="406"/>
      <c r="S47" s="350" t="str">
        <f>IF(AM47=0,IF(Sprache="Deutsch",Sprachen!$A$94,IF(Sprache="Français",Sprachen!$B$94,Sprachen!$C$94)),AM47&amp;IF(AN47&lt;&gt;""," - "&amp;AN47,IF(AP47&lt;&gt;""," - "&amp;AP47,IF(AR47&lt;&gt;""," - "&amp;AR47,IF(AT47&lt;&gt;""," "&amp;AT47,"")))))</f>
        <v>Status ok</v>
      </c>
      <c r="T47" s="351">
        <f>SUMIF('Ref-Daten'!L:L,AF47,'Ref-Daten'!F:F)</f>
        <v>0</v>
      </c>
      <c r="U47" s="352">
        <f t="shared" si="17"/>
        <v>0</v>
      </c>
      <c r="V47" s="353" t="str" cm="1">
        <f t="array" ref="V47">IF(AND(3&lt;&gt;"",B47&lt;&gt;""),VLOOKUP(VLOOKUP(A47&amp;B47,CHOOSE({1,2},'Ref-Daten'!A:A&amp;'Ref-Daten'!B:B,'Ref-Daten'!G:G),2,0),Ref_KTypen,IF(Sprache="Deutsch",1,IF(Sprache="Français",2,3)),FALSE),"")</f>
        <v/>
      </c>
      <c r="W47" s="354">
        <f>SUMIF('Ref-Daten'!L:L,AF47,'Ref-Daten'!C:C)</f>
        <v>0</v>
      </c>
      <c r="X47" s="354">
        <f>SUMIF('Ref-Daten'!L:L,AF47,'Ref-Daten'!D:D)</f>
        <v>0</v>
      </c>
      <c r="Y47" s="354">
        <f>SUMIF('Ref-Daten'!L:L,AF47,'Ref-Daten'!E:E)</f>
        <v>0</v>
      </c>
      <c r="Z47" s="352">
        <f t="shared" si="18"/>
        <v>0</v>
      </c>
      <c r="AA47" s="354">
        <f t="shared" si="19"/>
        <v>0</v>
      </c>
      <c r="AB47" s="354">
        <f t="shared" si="20"/>
        <v>0</v>
      </c>
      <c r="AC47" s="349">
        <f t="shared" si="9"/>
        <v>0</v>
      </c>
      <c r="AD47" s="355">
        <f t="shared" si="10"/>
        <v>0</v>
      </c>
      <c r="AE47" s="356"/>
      <c r="AF47" s="356" t="str">
        <f t="shared" si="21"/>
        <v>-</v>
      </c>
      <c r="AG47" s="357">
        <f>SUMIF('Ref-Daten'!L:L,AF47,'Ref-Daten'!I:I)</f>
        <v>0</v>
      </c>
      <c r="AH47" s="357">
        <f>SUMIF('Ref-Daten'!L:L,AF47,'Ref-Daten'!J:J)</f>
        <v>0</v>
      </c>
      <c r="AI47" s="358">
        <f t="shared" si="22"/>
        <v>0</v>
      </c>
      <c r="AJ47" s="358">
        <f>AI47*SUMIF('Ref-Daten'!L:L,AF47,'Ref-Daten'!K:K)</f>
        <v>0</v>
      </c>
      <c r="AK47" s="359">
        <f t="shared" si="11"/>
        <v>0</v>
      </c>
      <c r="AL47" s="360"/>
      <c r="AM47" s="347">
        <f>IF(OR(AN47&lt;&gt;"",AP47&lt;&gt;"",AR47&lt;&gt;"",AT47&lt;&gt;""),IF(Sprache="Deutsch",Sprachen!$A$96,IF(Sprache="Français",Sprachen!$B$96,Sprachen!$C$96)),0)</f>
        <v>0</v>
      </c>
      <c r="AN47" s="1" t="str">
        <f>IF(A47&lt;&gt;"",IF(COUNTIF('Ref-Daten'!L:L,AF47)=1,"","Kombination Hersteller/Modell funktioniert nicht"),"")</f>
        <v/>
      </c>
      <c r="AO47" s="1">
        <f t="shared" si="23"/>
        <v>0</v>
      </c>
      <c r="AP47" s="1" t="str">
        <f>IF(AO47&gt;0,IF(Sprache="deutsch",Sprachen!$A$98,IF(Sprache="Français",Sprachen!$B$98,Sprachen!$C$98))&amp;" "&amp;AO47&amp;IF(Sprache="deutsch",Sprachen!$A$99,IF(Sprache="Français",Sprachen!$B$99,Sprachen!$C$99)),IF(AO47&lt;0,IF(Sprache="deutsch",Sprachen!$A$97,IF(Sprache="Français",Sprachen!$B$97,Sprachen!$C$97))&amp;" "&amp;AO47&amp;IF(Sprache="deutsch",Sprachen!$A$100,IF(Sprache="Français",Sprachen!$B$100,Sprachen!$C$100)),""))</f>
        <v/>
      </c>
      <c r="AQ47" s="361">
        <f t="shared" si="12"/>
        <v>0</v>
      </c>
      <c r="AR47" s="1" t="str">
        <f>IF(AQ47&lt;0,IF(Sprache="Deutsch",Sprachen!$A$101,IF(Sprache="Français",Sprachen!$B$101,Sprachen!$C$101)),"")</f>
        <v/>
      </c>
      <c r="AS47" s="361">
        <f t="shared" si="13"/>
        <v>0</v>
      </c>
      <c r="AT47" s="1" t="str">
        <f t="shared" si="14"/>
        <v/>
      </c>
    </row>
    <row r="48" spans="1:46" s="1" customFormat="1" ht="12" customHeight="1">
      <c r="A48" s="404"/>
      <c r="B48" s="404"/>
      <c r="C48" s="404"/>
      <c r="D48" s="405"/>
      <c r="E48" s="406"/>
      <c r="F48" s="405"/>
      <c r="G48" s="406"/>
      <c r="H48" s="405"/>
      <c r="I48" s="406"/>
      <c r="J48" s="348">
        <f t="shared" si="15"/>
        <v>0</v>
      </c>
      <c r="K48" s="349">
        <f t="shared" si="16"/>
        <v>0</v>
      </c>
      <c r="L48" s="405"/>
      <c r="M48" s="406"/>
      <c r="N48" s="406"/>
      <c r="O48" s="406"/>
      <c r="P48" s="407"/>
      <c r="Q48" s="405"/>
      <c r="R48" s="406"/>
      <c r="S48" s="350" t="str">
        <f>IF(AM48=0,IF(Sprache="Deutsch",Sprachen!$A$94,IF(Sprache="Français",Sprachen!$B$94,Sprachen!$C$94)),AM48&amp;IF(AN48&lt;&gt;""," - "&amp;AN48,IF(AP48&lt;&gt;""," - "&amp;AP48,IF(AR48&lt;&gt;""," - "&amp;AR48,IF(AT48&lt;&gt;""," "&amp;AT48,"")))))</f>
        <v>Status ok</v>
      </c>
      <c r="T48" s="351">
        <f>SUMIF('Ref-Daten'!L:L,AF48,'Ref-Daten'!F:F)</f>
        <v>0</v>
      </c>
      <c r="U48" s="352">
        <f t="shared" si="17"/>
        <v>0</v>
      </c>
      <c r="V48" s="353" t="str" cm="1">
        <f t="array" ref="V48">IF(AND(3&lt;&gt;"",B48&lt;&gt;""),VLOOKUP(VLOOKUP(A48&amp;B48,CHOOSE({1,2},'Ref-Daten'!A:A&amp;'Ref-Daten'!B:B,'Ref-Daten'!G:G),2,0),Ref_KTypen,IF(Sprache="Deutsch",1,IF(Sprache="Français",2,3)),FALSE),"")</f>
        <v/>
      </c>
      <c r="W48" s="354">
        <f>SUMIF('Ref-Daten'!L:L,AF48,'Ref-Daten'!C:C)</f>
        <v>0</v>
      </c>
      <c r="X48" s="354">
        <f>SUMIF('Ref-Daten'!L:L,AF48,'Ref-Daten'!D:D)</f>
        <v>0</v>
      </c>
      <c r="Y48" s="354">
        <f>SUMIF('Ref-Daten'!L:L,AF48,'Ref-Daten'!E:E)</f>
        <v>0</v>
      </c>
      <c r="Z48" s="352">
        <f t="shared" si="18"/>
        <v>0</v>
      </c>
      <c r="AA48" s="354">
        <f t="shared" si="19"/>
        <v>0</v>
      </c>
      <c r="AB48" s="354">
        <f t="shared" si="20"/>
        <v>0</v>
      </c>
      <c r="AC48" s="349">
        <f t="shared" si="9"/>
        <v>0</v>
      </c>
      <c r="AD48" s="355">
        <f t="shared" si="10"/>
        <v>0</v>
      </c>
      <c r="AE48" s="356"/>
      <c r="AF48" s="356" t="str">
        <f t="shared" si="21"/>
        <v>-</v>
      </c>
      <c r="AG48" s="357">
        <f>SUMIF('Ref-Daten'!L:L,AF48,'Ref-Daten'!I:I)</f>
        <v>0</v>
      </c>
      <c r="AH48" s="357">
        <f>SUMIF('Ref-Daten'!L:L,AF48,'Ref-Daten'!J:J)</f>
        <v>0</v>
      </c>
      <c r="AI48" s="358">
        <f t="shared" si="22"/>
        <v>0</v>
      </c>
      <c r="AJ48" s="358">
        <f>AI48*SUMIF('Ref-Daten'!L:L,AF48,'Ref-Daten'!K:K)</f>
        <v>0</v>
      </c>
      <c r="AK48" s="359">
        <f t="shared" si="11"/>
        <v>0</v>
      </c>
      <c r="AL48" s="360"/>
      <c r="AM48" s="347">
        <f>IF(OR(AN48&lt;&gt;"",AP48&lt;&gt;"",AR48&lt;&gt;"",AT48&lt;&gt;""),IF(Sprache="Deutsch",Sprachen!$A$96,IF(Sprache="Français",Sprachen!$B$96,Sprachen!$C$96)),0)</f>
        <v>0</v>
      </c>
      <c r="AN48" s="1" t="str">
        <f>IF(A48&lt;&gt;"",IF(COUNTIF('Ref-Daten'!L:L,AF48)=1,"","Kombination Hersteller/Modell funktioniert nicht"),"")</f>
        <v/>
      </c>
      <c r="AO48" s="1">
        <f t="shared" si="23"/>
        <v>0</v>
      </c>
      <c r="AP48" s="1" t="str">
        <f>IF(AO48&gt;0,IF(Sprache="deutsch",Sprachen!$A$98,IF(Sprache="Français",Sprachen!$B$98,Sprachen!$C$98))&amp;" "&amp;AO48&amp;IF(Sprache="deutsch",Sprachen!$A$99,IF(Sprache="Français",Sprachen!$B$99,Sprachen!$C$99)),IF(AO48&lt;0,IF(Sprache="deutsch",Sprachen!$A$97,IF(Sprache="Français",Sprachen!$B$97,Sprachen!$C$97))&amp;" "&amp;AO48&amp;IF(Sprache="deutsch",Sprachen!$A$100,IF(Sprache="Français",Sprachen!$B$100,Sprachen!$C$100)),""))</f>
        <v/>
      </c>
      <c r="AQ48" s="361">
        <f t="shared" si="12"/>
        <v>0</v>
      </c>
      <c r="AR48" s="1" t="str">
        <f>IF(AQ48&lt;0,IF(Sprache="Deutsch",Sprachen!$A$101,IF(Sprache="Français",Sprachen!$B$101,Sprachen!$C$101)),"")</f>
        <v/>
      </c>
      <c r="AS48" s="361">
        <f t="shared" si="13"/>
        <v>0</v>
      </c>
      <c r="AT48" s="1" t="str">
        <f t="shared" si="14"/>
        <v/>
      </c>
    </row>
    <row r="49" spans="1:46" s="1" customFormat="1" ht="12" customHeight="1">
      <c r="A49" s="404"/>
      <c r="B49" s="404"/>
      <c r="C49" s="404"/>
      <c r="D49" s="405"/>
      <c r="E49" s="406"/>
      <c r="F49" s="405"/>
      <c r="G49" s="406"/>
      <c r="H49" s="405"/>
      <c r="I49" s="406"/>
      <c r="J49" s="348">
        <f t="shared" si="15"/>
        <v>0</v>
      </c>
      <c r="K49" s="349">
        <f t="shared" si="16"/>
        <v>0</v>
      </c>
      <c r="L49" s="405"/>
      <c r="M49" s="406"/>
      <c r="N49" s="406"/>
      <c r="O49" s="406"/>
      <c r="P49" s="407"/>
      <c r="Q49" s="405"/>
      <c r="R49" s="406"/>
      <c r="S49" s="350" t="str">
        <f>IF(AM49=0,IF(Sprache="Deutsch",Sprachen!$A$94,IF(Sprache="Français",Sprachen!$B$94,Sprachen!$C$94)),AM49&amp;IF(AN49&lt;&gt;""," - "&amp;AN49,IF(AP49&lt;&gt;""," - "&amp;AP49,IF(AR49&lt;&gt;""," - "&amp;AR49,IF(AT49&lt;&gt;""," "&amp;AT49,"")))))</f>
        <v>Status ok</v>
      </c>
      <c r="T49" s="351">
        <f>SUMIF('Ref-Daten'!L:L,AF49,'Ref-Daten'!F:F)</f>
        <v>0</v>
      </c>
      <c r="U49" s="352">
        <f t="shared" si="17"/>
        <v>0</v>
      </c>
      <c r="V49" s="353" t="str" cm="1">
        <f t="array" ref="V49">IF(AND(3&lt;&gt;"",B49&lt;&gt;""),VLOOKUP(VLOOKUP(A49&amp;B49,CHOOSE({1,2},'Ref-Daten'!A:A&amp;'Ref-Daten'!B:B,'Ref-Daten'!G:G),2,0),Ref_KTypen,IF(Sprache="Deutsch",1,IF(Sprache="Français",2,3)),FALSE),"")</f>
        <v/>
      </c>
      <c r="W49" s="354">
        <f>SUMIF('Ref-Daten'!L:L,AF49,'Ref-Daten'!C:C)</f>
        <v>0</v>
      </c>
      <c r="X49" s="354">
        <f>SUMIF('Ref-Daten'!L:L,AF49,'Ref-Daten'!D:D)</f>
        <v>0</v>
      </c>
      <c r="Y49" s="354">
        <f>SUMIF('Ref-Daten'!L:L,AF49,'Ref-Daten'!E:E)</f>
        <v>0</v>
      </c>
      <c r="Z49" s="352">
        <f t="shared" si="18"/>
        <v>0</v>
      </c>
      <c r="AA49" s="354">
        <f t="shared" si="19"/>
        <v>0</v>
      </c>
      <c r="AB49" s="354">
        <f t="shared" si="20"/>
        <v>0</v>
      </c>
      <c r="AC49" s="349">
        <f t="shared" si="9"/>
        <v>0</v>
      </c>
      <c r="AD49" s="355">
        <f t="shared" si="10"/>
        <v>0</v>
      </c>
      <c r="AE49" s="356"/>
      <c r="AF49" s="356" t="str">
        <f t="shared" si="21"/>
        <v>-</v>
      </c>
      <c r="AG49" s="357">
        <f>SUMIF('Ref-Daten'!L:L,AF49,'Ref-Daten'!I:I)</f>
        <v>0</v>
      </c>
      <c r="AH49" s="357">
        <f>SUMIF('Ref-Daten'!L:L,AF49,'Ref-Daten'!J:J)</f>
        <v>0</v>
      </c>
      <c r="AI49" s="358">
        <f t="shared" si="22"/>
        <v>0</v>
      </c>
      <c r="AJ49" s="358">
        <f>AI49*SUMIF('Ref-Daten'!L:L,AF49,'Ref-Daten'!K:K)</f>
        <v>0</v>
      </c>
      <c r="AK49" s="359">
        <f t="shared" si="11"/>
        <v>0</v>
      </c>
      <c r="AL49" s="360"/>
      <c r="AM49" s="347">
        <f>IF(OR(AN49&lt;&gt;"",AP49&lt;&gt;"",AR49&lt;&gt;"",AT49&lt;&gt;""),IF(Sprache="Deutsch",Sprachen!$A$96,IF(Sprache="Français",Sprachen!$B$96,Sprachen!$C$96)),0)</f>
        <v>0</v>
      </c>
      <c r="AN49" s="1" t="str">
        <f>IF(A49&lt;&gt;"",IF(COUNTIF('Ref-Daten'!L:L,AF49)=1,"","Kombination Hersteller/Modell funktioniert nicht"),"")</f>
        <v/>
      </c>
      <c r="AO49" s="1">
        <f t="shared" si="23"/>
        <v>0</v>
      </c>
      <c r="AP49" s="1" t="str">
        <f>IF(AO49&gt;0,IF(Sprache="deutsch",Sprachen!$A$98,IF(Sprache="Français",Sprachen!$B$98,Sprachen!$C$98))&amp;" "&amp;AO49&amp;IF(Sprache="deutsch",Sprachen!$A$99,IF(Sprache="Français",Sprachen!$B$99,Sprachen!$C$99)),IF(AO49&lt;0,IF(Sprache="deutsch",Sprachen!$A$97,IF(Sprache="Français",Sprachen!$B$97,Sprachen!$C$97))&amp;" "&amp;AO49&amp;IF(Sprache="deutsch",Sprachen!$A$100,IF(Sprache="Français",Sprachen!$B$100,Sprachen!$C$100)),""))</f>
        <v/>
      </c>
      <c r="AQ49" s="361">
        <f t="shared" si="12"/>
        <v>0</v>
      </c>
      <c r="AR49" s="1" t="str">
        <f>IF(AQ49&lt;0,IF(Sprache="Deutsch",Sprachen!$A$101,IF(Sprache="Français",Sprachen!$B$101,Sprachen!$C$101)),"")</f>
        <v/>
      </c>
      <c r="AS49" s="361">
        <f t="shared" si="13"/>
        <v>0</v>
      </c>
      <c r="AT49" s="1" t="str">
        <f t="shared" si="14"/>
        <v/>
      </c>
    </row>
    <row r="50" spans="1:46" s="1" customFormat="1" ht="12" customHeight="1">
      <c r="A50" s="404"/>
      <c r="B50" s="404"/>
      <c r="C50" s="404"/>
      <c r="D50" s="405"/>
      <c r="E50" s="406"/>
      <c r="F50" s="405"/>
      <c r="G50" s="406"/>
      <c r="H50" s="405"/>
      <c r="I50" s="406"/>
      <c r="J50" s="348">
        <f t="shared" si="15"/>
        <v>0</v>
      </c>
      <c r="K50" s="349">
        <f t="shared" si="16"/>
        <v>0</v>
      </c>
      <c r="L50" s="405"/>
      <c r="M50" s="406"/>
      <c r="N50" s="406"/>
      <c r="O50" s="406"/>
      <c r="P50" s="407"/>
      <c r="Q50" s="405"/>
      <c r="R50" s="406"/>
      <c r="S50" s="350" t="str">
        <f>IF(AM50=0,IF(Sprache="Deutsch",Sprachen!$A$94,IF(Sprache="Français",Sprachen!$B$94,Sprachen!$C$94)),AM50&amp;IF(AN50&lt;&gt;""," - "&amp;AN50,IF(AP50&lt;&gt;""," - "&amp;AP50,IF(AR50&lt;&gt;""," - "&amp;AR50,IF(AT50&lt;&gt;""," "&amp;AT50,"")))))</f>
        <v>Status ok</v>
      </c>
      <c r="T50" s="351">
        <f>SUMIF('Ref-Daten'!L:L,AF50,'Ref-Daten'!F:F)</f>
        <v>0</v>
      </c>
      <c r="U50" s="352">
        <f t="shared" si="17"/>
        <v>0</v>
      </c>
      <c r="V50" s="353" t="str" cm="1">
        <f t="array" ref="V50">IF(AND(3&lt;&gt;"",B50&lt;&gt;""),VLOOKUP(VLOOKUP(A50&amp;B50,CHOOSE({1,2},'Ref-Daten'!A:A&amp;'Ref-Daten'!B:B,'Ref-Daten'!G:G),2,0),Ref_KTypen,IF(Sprache="Deutsch",1,IF(Sprache="Français",2,3)),FALSE),"")</f>
        <v/>
      </c>
      <c r="W50" s="354">
        <f>SUMIF('Ref-Daten'!L:L,AF50,'Ref-Daten'!C:C)</f>
        <v>0</v>
      </c>
      <c r="X50" s="354">
        <f>SUMIF('Ref-Daten'!L:L,AF50,'Ref-Daten'!D:D)</f>
        <v>0</v>
      </c>
      <c r="Y50" s="354">
        <f>SUMIF('Ref-Daten'!L:L,AF50,'Ref-Daten'!E:E)</f>
        <v>0</v>
      </c>
      <c r="Z50" s="352">
        <f t="shared" si="18"/>
        <v>0</v>
      </c>
      <c r="AA50" s="354">
        <f t="shared" si="19"/>
        <v>0</v>
      </c>
      <c r="AB50" s="354">
        <f t="shared" si="20"/>
        <v>0</v>
      </c>
      <c r="AC50" s="349">
        <f t="shared" si="9"/>
        <v>0</v>
      </c>
      <c r="AD50" s="355">
        <f t="shared" si="10"/>
        <v>0</v>
      </c>
      <c r="AE50" s="356"/>
      <c r="AF50" s="356" t="str">
        <f t="shared" si="21"/>
        <v>-</v>
      </c>
      <c r="AG50" s="357">
        <f>SUMIF('Ref-Daten'!L:L,AF50,'Ref-Daten'!I:I)</f>
        <v>0</v>
      </c>
      <c r="AH50" s="357">
        <f>SUMIF('Ref-Daten'!L:L,AF50,'Ref-Daten'!J:J)</f>
        <v>0</v>
      </c>
      <c r="AI50" s="358">
        <f t="shared" si="22"/>
        <v>0</v>
      </c>
      <c r="AJ50" s="358">
        <f>AI50*SUMIF('Ref-Daten'!L:L,AF50,'Ref-Daten'!K:K)</f>
        <v>0</v>
      </c>
      <c r="AK50" s="359">
        <f t="shared" si="11"/>
        <v>0</v>
      </c>
      <c r="AL50" s="360"/>
      <c r="AM50" s="347">
        <f>IF(OR(AN50&lt;&gt;"",AP50&lt;&gt;"",AR50&lt;&gt;"",AT50&lt;&gt;""),IF(Sprache="Deutsch",Sprachen!$A$96,IF(Sprache="Français",Sprachen!$B$96,Sprachen!$C$96)),0)</f>
        <v>0</v>
      </c>
      <c r="AN50" s="1" t="str">
        <f>IF(A50&lt;&gt;"",IF(COUNTIF('Ref-Daten'!L:L,AF50)=1,"","Kombination Hersteller/Modell funktioniert nicht"),"")</f>
        <v/>
      </c>
      <c r="AO50" s="1">
        <f t="shared" si="23"/>
        <v>0</v>
      </c>
      <c r="AP50" s="1" t="str">
        <f>IF(AO50&gt;0,IF(Sprache="deutsch",Sprachen!$A$98,IF(Sprache="Français",Sprachen!$B$98,Sprachen!$C$98))&amp;" "&amp;AO50&amp;IF(Sprache="deutsch",Sprachen!$A$99,IF(Sprache="Français",Sprachen!$B$99,Sprachen!$C$99)),IF(AO50&lt;0,IF(Sprache="deutsch",Sprachen!$A$97,IF(Sprache="Français",Sprachen!$B$97,Sprachen!$C$97))&amp;" "&amp;AO50&amp;IF(Sprache="deutsch",Sprachen!$A$100,IF(Sprache="Français",Sprachen!$B$100,Sprachen!$C$100)),""))</f>
        <v/>
      </c>
      <c r="AQ50" s="361">
        <f t="shared" si="12"/>
        <v>0</v>
      </c>
      <c r="AR50" s="1" t="str">
        <f>IF(AQ50&lt;0,IF(Sprache="Deutsch",Sprachen!$A$101,IF(Sprache="Français",Sprachen!$B$101,Sprachen!$C$101)),"")</f>
        <v/>
      </c>
      <c r="AS50" s="361">
        <f t="shared" si="13"/>
        <v>0</v>
      </c>
      <c r="AT50" s="1" t="str">
        <f t="shared" si="14"/>
        <v/>
      </c>
    </row>
    <row r="51" spans="1:46" s="1" customFormat="1" ht="12" customHeight="1">
      <c r="A51" s="404"/>
      <c r="B51" s="404"/>
      <c r="C51" s="404"/>
      <c r="D51" s="405"/>
      <c r="E51" s="406"/>
      <c r="F51" s="405"/>
      <c r="G51" s="406"/>
      <c r="H51" s="405"/>
      <c r="I51" s="406"/>
      <c r="J51" s="348">
        <f t="shared" si="15"/>
        <v>0</v>
      </c>
      <c r="K51" s="349">
        <f t="shared" si="16"/>
        <v>0</v>
      </c>
      <c r="L51" s="405"/>
      <c r="M51" s="406"/>
      <c r="N51" s="406"/>
      <c r="O51" s="406"/>
      <c r="P51" s="407"/>
      <c r="Q51" s="405"/>
      <c r="R51" s="406"/>
      <c r="S51" s="350" t="str">
        <f>IF(AM51=0,IF(Sprache="Deutsch",Sprachen!$A$94,IF(Sprache="Français",Sprachen!$B$94,Sprachen!$C$94)),AM51&amp;IF(AN51&lt;&gt;""," - "&amp;AN51,IF(AP51&lt;&gt;""," - "&amp;AP51,IF(AR51&lt;&gt;""," - "&amp;AR51,IF(AT51&lt;&gt;""," "&amp;AT51,"")))))</f>
        <v>Status ok</v>
      </c>
      <c r="T51" s="351">
        <f>SUMIF('Ref-Daten'!L:L,AF51,'Ref-Daten'!F:F)</f>
        <v>0</v>
      </c>
      <c r="U51" s="352">
        <f t="shared" si="17"/>
        <v>0</v>
      </c>
      <c r="V51" s="353" t="str" cm="1">
        <f t="array" ref="V51">IF(AND(3&lt;&gt;"",B51&lt;&gt;""),VLOOKUP(VLOOKUP(A51&amp;B51,CHOOSE({1,2},'Ref-Daten'!A:A&amp;'Ref-Daten'!B:B,'Ref-Daten'!G:G),2,0),Ref_KTypen,IF(Sprache="Deutsch",1,IF(Sprache="Français",2,3)),FALSE),"")</f>
        <v/>
      </c>
      <c r="W51" s="354">
        <f>SUMIF('Ref-Daten'!L:L,AF51,'Ref-Daten'!C:C)</f>
        <v>0</v>
      </c>
      <c r="X51" s="354">
        <f>SUMIF('Ref-Daten'!L:L,AF51,'Ref-Daten'!D:D)</f>
        <v>0</v>
      </c>
      <c r="Y51" s="354">
        <f>SUMIF('Ref-Daten'!L:L,AF51,'Ref-Daten'!E:E)</f>
        <v>0</v>
      </c>
      <c r="Z51" s="352">
        <f t="shared" si="18"/>
        <v>0</v>
      </c>
      <c r="AA51" s="354">
        <f t="shared" si="19"/>
        <v>0</v>
      </c>
      <c r="AB51" s="354">
        <f t="shared" si="20"/>
        <v>0</v>
      </c>
      <c r="AC51" s="349">
        <f t="shared" si="9"/>
        <v>0</v>
      </c>
      <c r="AD51" s="355">
        <f t="shared" si="10"/>
        <v>0</v>
      </c>
      <c r="AE51" s="356"/>
      <c r="AF51" s="356" t="str">
        <f t="shared" si="21"/>
        <v>-</v>
      </c>
      <c r="AG51" s="357">
        <f>SUMIF('Ref-Daten'!L:L,AF51,'Ref-Daten'!I:I)</f>
        <v>0</v>
      </c>
      <c r="AH51" s="357">
        <f>SUMIF('Ref-Daten'!L:L,AF51,'Ref-Daten'!J:J)</f>
        <v>0</v>
      </c>
      <c r="AI51" s="358">
        <f t="shared" si="22"/>
        <v>0</v>
      </c>
      <c r="AJ51" s="358">
        <f>AI51*SUMIF('Ref-Daten'!L:L,AF51,'Ref-Daten'!K:K)</f>
        <v>0</v>
      </c>
      <c r="AK51" s="359">
        <f t="shared" si="11"/>
        <v>0</v>
      </c>
      <c r="AL51" s="360"/>
      <c r="AM51" s="347">
        <f>IF(OR(AN51&lt;&gt;"",AP51&lt;&gt;"",AR51&lt;&gt;"",AT51&lt;&gt;""),IF(Sprache="Deutsch",Sprachen!$A$96,IF(Sprache="Français",Sprachen!$B$96,Sprachen!$C$96)),0)</f>
        <v>0</v>
      </c>
      <c r="AN51" s="1" t="str">
        <f>IF(A51&lt;&gt;"",IF(COUNTIF('Ref-Daten'!L:L,AF51)=1,"","Kombination Hersteller/Modell funktioniert nicht"),"")</f>
        <v/>
      </c>
      <c r="AO51" s="1">
        <f t="shared" si="23"/>
        <v>0</v>
      </c>
      <c r="AP51" s="1" t="str">
        <f>IF(AO51&gt;0,IF(Sprache="deutsch",Sprachen!$A$98,IF(Sprache="Français",Sprachen!$B$98,Sprachen!$C$98))&amp;" "&amp;AO51&amp;IF(Sprache="deutsch",Sprachen!$A$99,IF(Sprache="Français",Sprachen!$B$99,Sprachen!$C$99)),IF(AO51&lt;0,IF(Sprache="deutsch",Sprachen!$A$97,IF(Sprache="Français",Sprachen!$B$97,Sprachen!$C$97))&amp;" "&amp;AO51&amp;IF(Sprache="deutsch",Sprachen!$A$100,IF(Sprache="Français",Sprachen!$B$100,Sprachen!$C$100)),""))</f>
        <v/>
      </c>
      <c r="AQ51" s="361">
        <f t="shared" si="12"/>
        <v>0</v>
      </c>
      <c r="AR51" s="1" t="str">
        <f>IF(AQ51&lt;0,IF(Sprache="Deutsch",Sprachen!$A$101,IF(Sprache="Français",Sprachen!$B$101,Sprachen!$C$101)),"")</f>
        <v/>
      </c>
      <c r="AS51" s="361">
        <f t="shared" si="13"/>
        <v>0</v>
      </c>
      <c r="AT51" s="1" t="str">
        <f t="shared" si="14"/>
        <v/>
      </c>
    </row>
    <row r="52" spans="1:46" s="1" customFormat="1" ht="12" customHeight="1">
      <c r="A52" s="404"/>
      <c r="B52" s="404"/>
      <c r="C52" s="404"/>
      <c r="D52" s="405"/>
      <c r="E52" s="406"/>
      <c r="F52" s="405"/>
      <c r="G52" s="406"/>
      <c r="H52" s="405"/>
      <c r="I52" s="406"/>
      <c r="J52" s="348">
        <f t="shared" si="15"/>
        <v>0</v>
      </c>
      <c r="K52" s="349">
        <f t="shared" si="16"/>
        <v>0</v>
      </c>
      <c r="L52" s="405"/>
      <c r="M52" s="406"/>
      <c r="N52" s="406"/>
      <c r="O52" s="406"/>
      <c r="P52" s="407"/>
      <c r="Q52" s="405"/>
      <c r="R52" s="406"/>
      <c r="S52" s="350" t="str">
        <f>IF(AM52=0,IF(Sprache="Deutsch",Sprachen!$A$94,IF(Sprache="Français",Sprachen!$B$94,Sprachen!$C$94)),AM52&amp;IF(AN52&lt;&gt;""," - "&amp;AN52,IF(AP52&lt;&gt;""," - "&amp;AP52,IF(AR52&lt;&gt;""," - "&amp;AR52,IF(AT52&lt;&gt;""," "&amp;AT52,"")))))</f>
        <v>Status ok</v>
      </c>
      <c r="T52" s="351">
        <f>SUMIF('Ref-Daten'!L:L,AF52,'Ref-Daten'!F:F)</f>
        <v>0</v>
      </c>
      <c r="U52" s="352">
        <f t="shared" si="17"/>
        <v>0</v>
      </c>
      <c r="V52" s="353" t="str" cm="1">
        <f t="array" ref="V52">IF(AND(3&lt;&gt;"",B52&lt;&gt;""),VLOOKUP(VLOOKUP(A52&amp;B52,CHOOSE({1,2},'Ref-Daten'!A:A&amp;'Ref-Daten'!B:B,'Ref-Daten'!G:G),2,0),Ref_KTypen,IF(Sprache="Deutsch",1,IF(Sprache="Français",2,3)),FALSE),"")</f>
        <v/>
      </c>
      <c r="W52" s="354">
        <f>SUMIF('Ref-Daten'!L:L,AF52,'Ref-Daten'!C:C)</f>
        <v>0</v>
      </c>
      <c r="X52" s="354">
        <f>SUMIF('Ref-Daten'!L:L,AF52,'Ref-Daten'!D:D)</f>
        <v>0</v>
      </c>
      <c r="Y52" s="354">
        <f>SUMIF('Ref-Daten'!L:L,AF52,'Ref-Daten'!E:E)</f>
        <v>0</v>
      </c>
      <c r="Z52" s="352">
        <f t="shared" si="18"/>
        <v>0</v>
      </c>
      <c r="AA52" s="354">
        <f t="shared" si="19"/>
        <v>0</v>
      </c>
      <c r="AB52" s="354">
        <f t="shared" si="20"/>
        <v>0</v>
      </c>
      <c r="AC52" s="349">
        <f t="shared" si="9"/>
        <v>0</v>
      </c>
      <c r="AD52" s="355">
        <f t="shared" si="10"/>
        <v>0</v>
      </c>
      <c r="AE52" s="356"/>
      <c r="AF52" s="356" t="str">
        <f t="shared" si="21"/>
        <v>-</v>
      </c>
      <c r="AG52" s="357">
        <f>SUMIF('Ref-Daten'!L:L,AF52,'Ref-Daten'!I:I)</f>
        <v>0</v>
      </c>
      <c r="AH52" s="357">
        <f>SUMIF('Ref-Daten'!L:L,AF52,'Ref-Daten'!J:J)</f>
        <v>0</v>
      </c>
      <c r="AI52" s="358">
        <f t="shared" si="22"/>
        <v>0</v>
      </c>
      <c r="AJ52" s="358">
        <f>AI52*SUMIF('Ref-Daten'!L:L,AF52,'Ref-Daten'!K:K)</f>
        <v>0</v>
      </c>
      <c r="AK52" s="359">
        <f t="shared" si="11"/>
        <v>0</v>
      </c>
      <c r="AL52" s="360"/>
      <c r="AM52" s="347">
        <f>IF(OR(AN52&lt;&gt;"",AP52&lt;&gt;"",AR52&lt;&gt;"",AT52&lt;&gt;""),IF(Sprache="Deutsch",Sprachen!$A$96,IF(Sprache="Français",Sprachen!$B$96,Sprachen!$C$96)),0)</f>
        <v>0</v>
      </c>
      <c r="AN52" s="1" t="str">
        <f>IF(A52&lt;&gt;"",IF(COUNTIF('Ref-Daten'!L:L,AF52)=1,"","Kombination Hersteller/Modell funktioniert nicht"),"")</f>
        <v/>
      </c>
      <c r="AO52" s="1">
        <f t="shared" si="23"/>
        <v>0</v>
      </c>
      <c r="AP52" s="1" t="str">
        <f>IF(AO52&gt;0,IF(Sprache="deutsch",Sprachen!$A$98,IF(Sprache="Français",Sprachen!$B$98,Sprachen!$C$98))&amp;" "&amp;AO52&amp;IF(Sprache="deutsch",Sprachen!$A$99,IF(Sprache="Français",Sprachen!$B$99,Sprachen!$C$99)),IF(AO52&lt;0,IF(Sprache="deutsch",Sprachen!$A$97,IF(Sprache="Français",Sprachen!$B$97,Sprachen!$C$97))&amp;" "&amp;AO52&amp;IF(Sprache="deutsch",Sprachen!$A$100,IF(Sprache="Français",Sprachen!$B$100,Sprachen!$C$100)),""))</f>
        <v/>
      </c>
      <c r="AQ52" s="361">
        <f t="shared" si="12"/>
        <v>0</v>
      </c>
      <c r="AR52" s="1" t="str">
        <f>IF(AQ52&lt;0,IF(Sprache="Deutsch",Sprachen!$A$101,IF(Sprache="Français",Sprachen!$B$101,Sprachen!$C$101)),"")</f>
        <v/>
      </c>
      <c r="AS52" s="361">
        <f>SUM(K52)-SUM(R52)</f>
        <v>0</v>
      </c>
      <c r="AT52" s="1" t="str">
        <f t="shared" si="14"/>
        <v/>
      </c>
    </row>
    <row r="53" spans="1:46" s="1" customFormat="1" ht="12" customHeight="1">
      <c r="A53" s="404"/>
      <c r="B53" s="404"/>
      <c r="C53" s="404"/>
      <c r="D53" s="405"/>
      <c r="E53" s="406"/>
      <c r="F53" s="405"/>
      <c r="G53" s="406"/>
      <c r="H53" s="405"/>
      <c r="I53" s="406"/>
      <c r="J53" s="348">
        <f t="shared" si="15"/>
        <v>0</v>
      </c>
      <c r="K53" s="349">
        <f t="shared" si="16"/>
        <v>0</v>
      </c>
      <c r="L53" s="405"/>
      <c r="M53" s="406"/>
      <c r="N53" s="406"/>
      <c r="O53" s="406"/>
      <c r="P53" s="407"/>
      <c r="Q53" s="405"/>
      <c r="R53" s="406"/>
      <c r="S53" s="362" t="str">
        <f>IF(AM53=0,IF(Sprache="Deutsch",Sprachen!$A$94,IF(Sprache="Français",Sprachen!$B$94,Sprachen!$C$94)),AM53&amp;IF(AN53&lt;&gt;""," - "&amp;AN53,IF(AP53&lt;&gt;""," - "&amp;AP53,IF(AR53&lt;&gt;""," - "&amp;AR53,IF(AT53&lt;&gt;""," "&amp;AT53,"")))))</f>
        <v>Status ok</v>
      </c>
      <c r="T53" s="363">
        <f>SUMIF('Ref-Daten'!L:L,AF53,'Ref-Daten'!F:F)</f>
        <v>0</v>
      </c>
      <c r="U53" s="364">
        <f t="shared" si="17"/>
        <v>0</v>
      </c>
      <c r="V53" s="365" t="str" cm="1">
        <f t="array" ref="V53">IF(AND(3&lt;&gt;"",B53&lt;&gt;""),VLOOKUP(VLOOKUP(A53&amp;B53,CHOOSE({1,2},'Ref-Daten'!A:A&amp;'Ref-Daten'!B:B,'Ref-Daten'!G:G),2,0),Ref_KTypen,IF(Sprache="Deutsch",1,IF(Sprache="Français",2,3)),FALSE),"")</f>
        <v/>
      </c>
      <c r="W53" s="366">
        <f>SUMIF('Ref-Daten'!L:L,AF53,'Ref-Daten'!C:C)</f>
        <v>0</v>
      </c>
      <c r="X53" s="366">
        <f>SUMIF('Ref-Daten'!L:L,AF53,'Ref-Daten'!D:D)</f>
        <v>0</v>
      </c>
      <c r="Y53" s="366">
        <f>SUMIF('Ref-Daten'!L:L,AF53,'Ref-Daten'!E:E)</f>
        <v>0</v>
      </c>
      <c r="Z53" s="364">
        <f t="shared" si="18"/>
        <v>0</v>
      </c>
      <c r="AA53" s="366">
        <f t="shared" si="19"/>
        <v>0</v>
      </c>
      <c r="AB53" s="366">
        <f t="shared" si="20"/>
        <v>0</v>
      </c>
      <c r="AC53" s="367">
        <f t="shared" si="9"/>
        <v>0</v>
      </c>
      <c r="AD53" s="368">
        <f t="shared" si="10"/>
        <v>0</v>
      </c>
      <c r="AE53" s="369"/>
      <c r="AF53" s="369" t="str">
        <f t="shared" si="21"/>
        <v>-</v>
      </c>
      <c r="AG53" s="370">
        <f>SUMIF('Ref-Daten'!L:L,AF53,'Ref-Daten'!I:I)</f>
        <v>0</v>
      </c>
      <c r="AH53" s="370">
        <f>SUMIF('Ref-Daten'!L:L,AF53,'Ref-Daten'!J:J)</f>
        <v>0</v>
      </c>
      <c r="AI53" s="371">
        <f t="shared" si="22"/>
        <v>0</v>
      </c>
      <c r="AJ53" s="371">
        <f>AI53*SUMIF('Ref-Daten'!L:L,AF53,'Ref-Daten'!K:K)</f>
        <v>0</v>
      </c>
      <c r="AK53" s="359">
        <f t="shared" si="11"/>
        <v>0</v>
      </c>
      <c r="AL53" s="360"/>
      <c r="AM53" s="347">
        <f>IF(OR(AN53&lt;&gt;"",AP53&lt;&gt;"",AR53&lt;&gt;"",AT53&lt;&gt;""),IF(Sprache="Deutsch",Sprachen!$A$96,IF(Sprache="Français",Sprachen!$B$96,Sprachen!$C$96)),0)</f>
        <v>0</v>
      </c>
      <c r="AN53" s="1" t="str">
        <f>IF(A53&lt;&gt;"",IF(COUNTIF('Ref-Daten'!L:L,AF53)=1,"","Kombination Hersteller/Modell funktioniert nicht"),"")</f>
        <v/>
      </c>
      <c r="AO53" s="1">
        <f t="shared" si="23"/>
        <v>0</v>
      </c>
      <c r="AP53" s="1" t="str">
        <f>IF(AO53&gt;0,IF(Sprache="deutsch",Sprachen!$A$98,IF(Sprache="Français",Sprachen!$B$98,Sprachen!$C$98))&amp;" "&amp;AO53&amp;IF(Sprache="deutsch",Sprachen!$A$99,IF(Sprache="Français",Sprachen!$B$99,Sprachen!$C$99)),IF(AO53&lt;0,IF(Sprache="deutsch",Sprachen!$A$97,IF(Sprache="Français",Sprachen!$B$97,Sprachen!$C$97))&amp;" "&amp;AO53&amp;IF(Sprache="deutsch",Sprachen!$A$100,IF(Sprache="Français",Sprachen!$B$100,Sprachen!$C$100)),""))</f>
        <v/>
      </c>
      <c r="AQ53" s="361">
        <f t="shared" si="12"/>
        <v>0</v>
      </c>
      <c r="AR53" s="1" t="str">
        <f>IF(AQ53&lt;0,IF(Sprache="Deutsch",Sprachen!$A$101,IF(Sprache="Français",Sprachen!$B$101,Sprachen!$C$101)),"")</f>
        <v/>
      </c>
      <c r="AS53" s="361">
        <f>SUM(K53)-SUM(R53)</f>
        <v>0</v>
      </c>
      <c r="AT53" s="1" t="str">
        <f t="shared" si="14"/>
        <v/>
      </c>
    </row>
    <row r="54" spans="1:46" s="1" customFormat="1" ht="12" customHeight="1">
      <c r="A54" s="372" t="s">
        <v>9</v>
      </c>
      <c r="B54" s="372" t="s">
        <v>678</v>
      </c>
      <c r="C54" s="373"/>
      <c r="D54" s="374">
        <f>SUM(D3:D53)</f>
        <v>0</v>
      </c>
      <c r="E54" s="375">
        <f t="shared" ref="E54:Q54" si="24">SUM(E3:E53)</f>
        <v>0</v>
      </c>
      <c r="F54" s="374">
        <f t="shared" si="24"/>
        <v>0</v>
      </c>
      <c r="G54" s="375">
        <f t="shared" si="24"/>
        <v>0</v>
      </c>
      <c r="H54" s="374">
        <f t="shared" si="24"/>
        <v>0</v>
      </c>
      <c r="I54" s="375">
        <f t="shared" si="24"/>
        <v>0</v>
      </c>
      <c r="J54" s="374">
        <f t="shared" si="24"/>
        <v>0</v>
      </c>
      <c r="K54" s="375">
        <f t="shared" si="24"/>
        <v>0</v>
      </c>
      <c r="L54" s="374">
        <f t="shared" si="24"/>
        <v>0</v>
      </c>
      <c r="M54" s="376">
        <f t="shared" si="24"/>
        <v>0</v>
      </c>
      <c r="N54" s="376">
        <f t="shared" si="24"/>
        <v>0</v>
      </c>
      <c r="O54" s="376">
        <f t="shared" si="24"/>
        <v>0</v>
      </c>
      <c r="P54" s="375">
        <f t="shared" si="24"/>
        <v>0</v>
      </c>
      <c r="Q54" s="374">
        <f t="shared" si="24"/>
        <v>0</v>
      </c>
      <c r="R54" s="376">
        <f>SUM(R3:R53)</f>
        <v>0</v>
      </c>
      <c r="S54" s="377"/>
      <c r="T54" s="377"/>
      <c r="U54" s="374">
        <f t="shared" ref="U54" si="25">SUM(U3:U53)</f>
        <v>0</v>
      </c>
      <c r="V54" s="377"/>
      <c r="W54" s="374">
        <f t="shared" ref="W54:AD54" si="26">SUM(W3:W53)</f>
        <v>0</v>
      </c>
      <c r="X54" s="376">
        <f t="shared" si="26"/>
        <v>0</v>
      </c>
      <c r="Y54" s="375">
        <f t="shared" si="26"/>
        <v>0</v>
      </c>
      <c r="Z54" s="374">
        <f t="shared" si="26"/>
        <v>0</v>
      </c>
      <c r="AA54" s="376">
        <f t="shared" si="26"/>
        <v>0</v>
      </c>
      <c r="AB54" s="376">
        <f t="shared" si="26"/>
        <v>0</v>
      </c>
      <c r="AC54" s="375">
        <f t="shared" si="26"/>
        <v>0</v>
      </c>
      <c r="AD54" s="374">
        <f t="shared" si="26"/>
        <v>0</v>
      </c>
      <c r="AG54" s="378"/>
      <c r="AH54" s="378"/>
      <c r="AI54" s="360"/>
      <c r="AJ54" s="360"/>
      <c r="AK54" s="360"/>
      <c r="AL54" s="360"/>
      <c r="AM54" s="347"/>
      <c r="AQ54" s="361"/>
      <c r="AS54" s="361"/>
    </row>
    <row r="55" spans="1:46" s="1" customFormat="1" ht="12" customHeight="1">
      <c r="A55" s="379" t="str">
        <f>IF(Sprache="deutsch",Sprachen!A115,IF(Sprache="Français",Sprachen!B115,Sprachen!C115))</f>
        <v>Subtotal</v>
      </c>
      <c r="B55" s="379" t="str">
        <f>IF(Sprache="deutsch",Sprachen!A52,IF(Sprache="Français",Sprachen!B52,Sprachen!C52))</f>
        <v>Flachkollektor</v>
      </c>
      <c r="C55" s="379"/>
      <c r="D55" s="380">
        <f>SUMIF($V$2:$V$54,$B55,D$2:D$54)</f>
        <v>0</v>
      </c>
      <c r="E55" s="381">
        <f t="shared" ref="E55:R57" si="27">SUMIF($V$2:$V$54,$B55,E$2:E$54)</f>
        <v>0</v>
      </c>
      <c r="F55" s="380">
        <f t="shared" si="27"/>
        <v>0</v>
      </c>
      <c r="G55" s="381">
        <f t="shared" si="27"/>
        <v>0</v>
      </c>
      <c r="H55" s="380">
        <f t="shared" si="27"/>
        <v>0</v>
      </c>
      <c r="I55" s="381">
        <f t="shared" si="27"/>
        <v>0</v>
      </c>
      <c r="J55" s="380">
        <f t="shared" si="27"/>
        <v>0</v>
      </c>
      <c r="K55" s="381">
        <f t="shared" si="27"/>
        <v>0</v>
      </c>
      <c r="L55" s="380">
        <f t="shared" si="27"/>
        <v>0</v>
      </c>
      <c r="M55" s="382">
        <f t="shared" si="27"/>
        <v>0</v>
      </c>
      <c r="N55" s="382">
        <f t="shared" si="27"/>
        <v>0</v>
      </c>
      <c r="O55" s="382">
        <f t="shared" si="27"/>
        <v>0</v>
      </c>
      <c r="P55" s="381">
        <f t="shared" si="27"/>
        <v>0</v>
      </c>
      <c r="Q55" s="380">
        <f t="shared" si="27"/>
        <v>0</v>
      </c>
      <c r="R55" s="382">
        <f t="shared" si="27"/>
        <v>0</v>
      </c>
      <c r="S55" s="377"/>
      <c r="T55" s="377"/>
      <c r="U55" s="380">
        <f t="shared" ref="U55:AD57" si="28">SUMIF($V$2:$V$54,$B55,U$2:U$54)</f>
        <v>0</v>
      </c>
      <c r="V55" s="377"/>
      <c r="W55" s="380">
        <f t="shared" si="28"/>
        <v>0</v>
      </c>
      <c r="X55" s="382">
        <f t="shared" si="28"/>
        <v>0</v>
      </c>
      <c r="Y55" s="381">
        <f t="shared" si="28"/>
        <v>0</v>
      </c>
      <c r="Z55" s="380">
        <f t="shared" si="28"/>
        <v>0</v>
      </c>
      <c r="AA55" s="382">
        <f t="shared" si="28"/>
        <v>0</v>
      </c>
      <c r="AB55" s="382">
        <f t="shared" si="28"/>
        <v>0</v>
      </c>
      <c r="AC55" s="381">
        <f t="shared" si="28"/>
        <v>0</v>
      </c>
      <c r="AD55" s="380">
        <f t="shared" si="28"/>
        <v>0</v>
      </c>
      <c r="AG55" s="378"/>
      <c r="AH55" s="378"/>
      <c r="AI55" s="360"/>
      <c r="AJ55" s="360"/>
      <c r="AK55" s="360"/>
      <c r="AL55" s="360"/>
      <c r="AM55" s="347"/>
      <c r="AQ55" s="361"/>
      <c r="AS55" s="361"/>
    </row>
    <row r="56" spans="1:46" s="1" customFormat="1" ht="12" customHeight="1">
      <c r="A56" s="383" t="str">
        <f>A55</f>
        <v>Subtotal</v>
      </c>
      <c r="B56" s="379" t="str">
        <f>IF(Sprache="deutsch",Sprachen!A53,IF(Sprache="Français",Sprachen!B53,Sprachen!C53))</f>
        <v>Röhrenkollektor</v>
      </c>
      <c r="C56" s="383"/>
      <c r="D56" s="348">
        <f t="shared" ref="D56:D57" si="29">SUMIF($V$2:$V$54,$B56,D$2:D$54)</f>
        <v>0</v>
      </c>
      <c r="E56" s="349">
        <f t="shared" si="27"/>
        <v>0</v>
      </c>
      <c r="F56" s="348">
        <f t="shared" si="27"/>
        <v>0</v>
      </c>
      <c r="G56" s="349">
        <f t="shared" si="27"/>
        <v>0</v>
      </c>
      <c r="H56" s="348">
        <f t="shared" si="27"/>
        <v>0</v>
      </c>
      <c r="I56" s="349">
        <f t="shared" si="27"/>
        <v>0</v>
      </c>
      <c r="J56" s="348">
        <f t="shared" si="27"/>
        <v>0</v>
      </c>
      <c r="K56" s="349">
        <f t="shared" si="27"/>
        <v>0</v>
      </c>
      <c r="L56" s="348">
        <f t="shared" si="27"/>
        <v>0</v>
      </c>
      <c r="M56" s="384">
        <f t="shared" si="27"/>
        <v>0</v>
      </c>
      <c r="N56" s="384">
        <f t="shared" si="27"/>
        <v>0</v>
      </c>
      <c r="O56" s="384">
        <f t="shared" si="27"/>
        <v>0</v>
      </c>
      <c r="P56" s="349">
        <f t="shared" si="27"/>
        <v>0</v>
      </c>
      <c r="Q56" s="348">
        <f t="shared" si="27"/>
        <v>0</v>
      </c>
      <c r="R56" s="384">
        <f t="shared" si="27"/>
        <v>0</v>
      </c>
      <c r="S56" s="377"/>
      <c r="T56" s="377"/>
      <c r="U56" s="348">
        <f t="shared" si="28"/>
        <v>0</v>
      </c>
      <c r="V56" s="377"/>
      <c r="W56" s="348">
        <f t="shared" si="28"/>
        <v>0</v>
      </c>
      <c r="X56" s="384">
        <f t="shared" si="28"/>
        <v>0</v>
      </c>
      <c r="Y56" s="349">
        <f t="shared" si="28"/>
        <v>0</v>
      </c>
      <c r="Z56" s="348">
        <f t="shared" si="28"/>
        <v>0</v>
      </c>
      <c r="AA56" s="384">
        <f t="shared" si="28"/>
        <v>0</v>
      </c>
      <c r="AB56" s="384">
        <f t="shared" si="28"/>
        <v>0</v>
      </c>
      <c r="AC56" s="349">
        <f t="shared" si="28"/>
        <v>0</v>
      </c>
      <c r="AD56" s="348">
        <f t="shared" si="28"/>
        <v>0</v>
      </c>
      <c r="AG56" s="378"/>
      <c r="AH56" s="378"/>
      <c r="AI56" s="360"/>
      <c r="AJ56" s="360"/>
      <c r="AK56" s="360"/>
      <c r="AL56" s="360"/>
      <c r="AM56" s="347"/>
      <c r="AQ56" s="361"/>
      <c r="AS56" s="361"/>
    </row>
    <row r="57" spans="1:46" s="1" customFormat="1" ht="12" customHeight="1">
      <c r="A57" s="383" t="str">
        <f>A56</f>
        <v>Subtotal</v>
      </c>
      <c r="B57" s="379" t="str">
        <f>IF(Sprache="deutsch",Sprachen!A54,IF(Sprache="Français",Sprachen!B54,Sprachen!C54))</f>
        <v>WISC Kollektor</v>
      </c>
      <c r="C57" s="383"/>
      <c r="D57" s="348">
        <f t="shared" si="29"/>
        <v>0</v>
      </c>
      <c r="E57" s="349">
        <f t="shared" si="27"/>
        <v>0</v>
      </c>
      <c r="F57" s="348">
        <f t="shared" si="27"/>
        <v>0</v>
      </c>
      <c r="G57" s="349">
        <f t="shared" si="27"/>
        <v>0</v>
      </c>
      <c r="H57" s="348">
        <f t="shared" si="27"/>
        <v>0</v>
      </c>
      <c r="I57" s="349">
        <f t="shared" si="27"/>
        <v>0</v>
      </c>
      <c r="J57" s="348">
        <f t="shared" si="27"/>
        <v>0</v>
      </c>
      <c r="K57" s="349">
        <f t="shared" si="27"/>
        <v>0</v>
      </c>
      <c r="L57" s="348">
        <f t="shared" si="27"/>
        <v>0</v>
      </c>
      <c r="M57" s="384">
        <f t="shared" si="27"/>
        <v>0</v>
      </c>
      <c r="N57" s="384">
        <f t="shared" si="27"/>
        <v>0</v>
      </c>
      <c r="O57" s="384">
        <f t="shared" si="27"/>
        <v>0</v>
      </c>
      <c r="P57" s="349">
        <f t="shared" si="27"/>
        <v>0</v>
      </c>
      <c r="Q57" s="348">
        <f t="shared" si="27"/>
        <v>0</v>
      </c>
      <c r="R57" s="384">
        <f t="shared" si="27"/>
        <v>0</v>
      </c>
      <c r="S57" s="377"/>
      <c r="T57" s="377"/>
      <c r="U57" s="348">
        <f t="shared" si="28"/>
        <v>0</v>
      </c>
      <c r="V57" s="377"/>
      <c r="W57" s="348">
        <f t="shared" si="28"/>
        <v>0</v>
      </c>
      <c r="X57" s="384">
        <f t="shared" si="28"/>
        <v>0</v>
      </c>
      <c r="Y57" s="349">
        <f t="shared" si="28"/>
        <v>0</v>
      </c>
      <c r="Z57" s="348">
        <f t="shared" si="28"/>
        <v>0</v>
      </c>
      <c r="AA57" s="384">
        <f t="shared" si="28"/>
        <v>0</v>
      </c>
      <c r="AB57" s="384">
        <f t="shared" si="28"/>
        <v>0</v>
      </c>
      <c r="AC57" s="349">
        <f t="shared" si="28"/>
        <v>0</v>
      </c>
      <c r="AD57" s="348">
        <f t="shared" si="28"/>
        <v>0</v>
      </c>
      <c r="AG57" s="378"/>
      <c r="AH57" s="378"/>
      <c r="AI57" s="360"/>
      <c r="AJ57" s="360"/>
      <c r="AK57" s="360"/>
      <c r="AL57" s="360"/>
      <c r="AM57" s="347"/>
      <c r="AQ57" s="361"/>
      <c r="AS57" s="361"/>
    </row>
  </sheetData>
  <sheetProtection algorithmName="SHA-512" hashValue="DQDyGbJ0X1o+jRDQ+SU+df1PxB9j4jkYKYeSqmmO9A0BSgl54AkDzL9qk9BbMTnzZ0APiehbUP+1qk6iECYKCw==" saltValue="29HHI/CeXbSxZUngo6dEAg==" spinCount="100000" sheet="1" selectLockedCells="1"/>
  <mergeCells count="8">
    <mergeCell ref="Z1:AC1"/>
    <mergeCell ref="W1:Y1"/>
    <mergeCell ref="L1:P1"/>
    <mergeCell ref="D1:E1"/>
    <mergeCell ref="F1:G1"/>
    <mergeCell ref="H1:I1"/>
    <mergeCell ref="J1:K1"/>
    <mergeCell ref="Q1:R1"/>
  </mergeCells>
  <conditionalFormatting sqref="A3:B57">
    <cfRule type="expression" dxfId="15" priority="18">
      <formula>$AN3&lt;&gt;""</formula>
    </cfRule>
  </conditionalFormatting>
  <conditionalFormatting sqref="D54:I57">
    <cfRule type="cellIs" dxfId="14" priority="9" operator="equal">
      <formula>0</formula>
    </cfRule>
  </conditionalFormatting>
  <conditionalFormatting sqref="J3:K57">
    <cfRule type="cellIs" dxfId="13" priority="17" operator="equal">
      <formula>0</formula>
    </cfRule>
  </conditionalFormatting>
  <conditionalFormatting sqref="L3:P53">
    <cfRule type="expression" dxfId="12" priority="38">
      <formula>$AO3&lt;&gt;0</formula>
    </cfRule>
  </conditionalFormatting>
  <conditionalFormatting sqref="L54:R57">
    <cfRule type="cellIs" dxfId="11" priority="7" operator="equal">
      <formula>0</formula>
    </cfRule>
  </conditionalFormatting>
  <conditionalFormatting sqref="Q3:Q53">
    <cfRule type="expression" dxfId="10" priority="36">
      <formula>$AQ3&lt;0</formula>
    </cfRule>
  </conditionalFormatting>
  <conditionalFormatting sqref="R3:R53">
    <cfRule type="expression" dxfId="9" priority="35">
      <formula>$AS3&lt;0</formula>
    </cfRule>
  </conditionalFormatting>
  <conditionalFormatting sqref="S3:S53">
    <cfRule type="expression" dxfId="8" priority="39">
      <formula>AM3&lt;&gt;0</formula>
    </cfRule>
    <cfRule type="expression" dxfId="7" priority="40">
      <formula>$B3=""</formula>
    </cfRule>
  </conditionalFormatting>
  <conditionalFormatting sqref="T3:AD53">
    <cfRule type="cellIs" dxfId="6" priority="41" operator="equal">
      <formula>0</formula>
    </cfRule>
  </conditionalFormatting>
  <conditionalFormatting sqref="U54:U57 W54:AD57">
    <cfRule type="cellIs" dxfId="5" priority="3" operator="equal">
      <formula>0</formula>
    </cfRule>
  </conditionalFormatting>
  <pageMargins left="0.70866141732283472" right="0.70866141732283472" top="0.78740157480314965" bottom="0.78740157480314965" header="0.31496062992125984" footer="0.31496062992125984"/>
  <pageSetup paperSize="9" orientation="landscape" verticalDpi="0"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INDIRECT('Ref-Tab'!$D$32)</xm:f>
          </x14:formula1>
          <xm:sqref>C3:C53</xm:sqref>
        </x14:dataValidation>
        <x14:dataValidation type="list" allowBlank="1" showInputMessage="1" showErrorMessage="1" xr:uid="{00000000-0002-0000-0100-000000000000}">
          <x14:formula1>
            <xm:f>'Ref-Modelle'!$1:$1</xm:f>
          </x14:formula1>
          <xm:sqref>A3:A53</xm:sqref>
        </x14:dataValidation>
        <x14:dataValidation type="list" allowBlank="1" showInputMessage="1" showErrorMessage="1" xr:uid="{00000000-0002-0000-0100-000002000000}">
          <x14:formula1>
            <xm:f>OFFSET('Ref-Modelle'!A:ZE,1,MATCH(INDEX(A:A,ROW(),1),'Ref-Modelle'!$A$1:$ZE$1,0)-1,COUNTA(INDEX('Ref-Modelle'!A:ZE,,MATCH(INDEX(A:A,ROW(),1),'Ref-Modelle'!$A$1:$ZE$1,0)))-1,1)</xm:f>
          </x14:formula1>
          <xm:sqref>B3:B53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115"/>
  <sheetViews>
    <sheetView zoomScale="120" zoomScaleNormal="120" workbookViewId="0">
      <pane ySplit="1" topLeftCell="A2" activePane="bottomLeft" state="frozen"/>
      <selection pane="bottomLeft" activeCell="A113" sqref="A113"/>
    </sheetView>
  </sheetViews>
  <sheetFormatPr baseColWidth="10" defaultColWidth="11" defaultRowHeight="11.25"/>
  <cols>
    <col min="1" max="1" width="60.625" style="36" customWidth="1"/>
    <col min="2" max="2" width="65.625" style="23" customWidth="1"/>
    <col min="3" max="3" width="55.125" style="23" customWidth="1"/>
    <col min="4" max="16384" width="11" style="23"/>
  </cols>
  <sheetData>
    <row r="1" spans="1:3" s="24" customFormat="1" ht="12.75">
      <c r="A1" s="56" t="s">
        <v>298</v>
      </c>
      <c r="B1" s="57" t="s">
        <v>299</v>
      </c>
      <c r="C1" s="57" t="s">
        <v>300</v>
      </c>
    </row>
    <row r="2" spans="1:3">
      <c r="A2" s="43" t="s">
        <v>306</v>
      </c>
      <c r="B2" s="311" t="s">
        <v>362</v>
      </c>
      <c r="C2" s="311" t="s">
        <v>402</v>
      </c>
    </row>
    <row r="3" spans="1:3">
      <c r="A3" s="43" t="s">
        <v>53</v>
      </c>
      <c r="B3" s="24" t="s">
        <v>301</v>
      </c>
      <c r="C3" s="24" t="s">
        <v>403</v>
      </c>
    </row>
    <row r="4" spans="1:3">
      <c r="A4" s="49" t="s">
        <v>68</v>
      </c>
      <c r="B4" s="23" t="s">
        <v>363</v>
      </c>
      <c r="C4" s="23" t="s">
        <v>404</v>
      </c>
    </row>
    <row r="5" spans="1:3">
      <c r="A5" s="49" t="s">
        <v>66</v>
      </c>
      <c r="B5" s="23" t="s">
        <v>364</v>
      </c>
      <c r="C5" s="23" t="s">
        <v>405</v>
      </c>
    </row>
    <row r="6" spans="1:3">
      <c r="A6" s="49" t="s">
        <v>38</v>
      </c>
      <c r="B6" s="23" t="s">
        <v>365</v>
      </c>
      <c r="C6" s="23" t="s">
        <v>406</v>
      </c>
    </row>
    <row r="7" spans="1:3">
      <c r="A7" s="49" t="s">
        <v>39</v>
      </c>
      <c r="B7" s="23" t="s">
        <v>366</v>
      </c>
      <c r="C7" s="23" t="s">
        <v>307</v>
      </c>
    </row>
    <row r="8" spans="1:3">
      <c r="A8" s="49" t="s">
        <v>67</v>
      </c>
      <c r="B8" s="23" t="s">
        <v>302</v>
      </c>
      <c r="C8" s="23" t="s">
        <v>308</v>
      </c>
    </row>
    <row r="9" spans="1:3">
      <c r="A9" s="49" t="s">
        <v>41</v>
      </c>
      <c r="B9" s="23" t="s">
        <v>41</v>
      </c>
      <c r="C9" s="23" t="s">
        <v>41</v>
      </c>
    </row>
    <row r="10" spans="1:3">
      <c r="A10" s="36" t="s">
        <v>4</v>
      </c>
      <c r="B10" s="23" t="s">
        <v>303</v>
      </c>
      <c r="C10" s="23" t="s">
        <v>309</v>
      </c>
    </row>
    <row r="11" spans="1:3">
      <c r="A11" s="36" t="s">
        <v>36</v>
      </c>
      <c r="B11" s="23" t="s">
        <v>304</v>
      </c>
      <c r="C11" s="23" t="s">
        <v>310</v>
      </c>
    </row>
    <row r="12" spans="1:3">
      <c r="A12" s="36" t="s">
        <v>37</v>
      </c>
      <c r="B12" s="23" t="s">
        <v>367</v>
      </c>
      <c r="C12" s="23" t="s">
        <v>407</v>
      </c>
    </row>
    <row r="13" spans="1:3">
      <c r="A13" s="36" t="s">
        <v>348</v>
      </c>
      <c r="B13" s="23" t="s">
        <v>368</v>
      </c>
      <c r="C13" s="23" t="s">
        <v>408</v>
      </c>
    </row>
    <row r="14" spans="1:3">
      <c r="A14" s="36" t="s">
        <v>40</v>
      </c>
      <c r="B14" s="23" t="s">
        <v>305</v>
      </c>
      <c r="C14" s="23" t="s">
        <v>311</v>
      </c>
    </row>
    <row r="15" spans="1:3">
      <c r="A15" s="48" t="s">
        <v>50</v>
      </c>
      <c r="B15" s="24" t="s">
        <v>369</v>
      </c>
      <c r="C15" s="24" t="s">
        <v>409</v>
      </c>
    </row>
    <row r="16" spans="1:3">
      <c r="A16" s="45" t="s">
        <v>312</v>
      </c>
      <c r="B16" s="45" t="s">
        <v>370</v>
      </c>
      <c r="C16" s="45" t="s">
        <v>410</v>
      </c>
    </row>
    <row r="17" spans="1:3">
      <c r="A17" s="36" t="s">
        <v>69</v>
      </c>
      <c r="B17" s="6" t="s">
        <v>371</v>
      </c>
      <c r="C17" s="6" t="s">
        <v>320</v>
      </c>
    </row>
    <row r="18" spans="1:3">
      <c r="A18" s="36" t="s">
        <v>70</v>
      </c>
      <c r="B18" s="6" t="s">
        <v>372</v>
      </c>
      <c r="C18" s="6" t="s">
        <v>321</v>
      </c>
    </row>
    <row r="19" spans="1:3">
      <c r="A19" s="36" t="s">
        <v>46</v>
      </c>
      <c r="B19" s="6" t="s">
        <v>46</v>
      </c>
      <c r="C19" s="6" t="s">
        <v>46</v>
      </c>
    </row>
    <row r="20" spans="1:3">
      <c r="A20" s="43" t="s">
        <v>42</v>
      </c>
      <c r="B20" s="7" t="s">
        <v>373</v>
      </c>
      <c r="C20" s="7" t="s">
        <v>322</v>
      </c>
    </row>
    <row r="21" spans="1:3">
      <c r="A21" s="36" t="s">
        <v>49</v>
      </c>
      <c r="B21" s="23" t="s">
        <v>374</v>
      </c>
      <c r="C21" s="6" t="s">
        <v>49</v>
      </c>
    </row>
    <row r="22" spans="1:3">
      <c r="A22" s="43" t="s">
        <v>61</v>
      </c>
      <c r="B22" s="7" t="s">
        <v>323</v>
      </c>
      <c r="C22" s="7" t="s">
        <v>411</v>
      </c>
    </row>
    <row r="23" spans="1:3">
      <c r="A23" s="36" t="s">
        <v>457</v>
      </c>
      <c r="B23" s="36" t="s">
        <v>459</v>
      </c>
      <c r="C23" s="36" t="s">
        <v>458</v>
      </c>
    </row>
    <row r="24" spans="1:3">
      <c r="A24" s="36" t="s">
        <v>345</v>
      </c>
      <c r="B24" s="23" t="s">
        <v>375</v>
      </c>
      <c r="C24" s="23" t="s">
        <v>412</v>
      </c>
    </row>
    <row r="25" spans="1:3">
      <c r="A25" s="36" t="s">
        <v>346</v>
      </c>
      <c r="B25" s="23" t="s">
        <v>376</v>
      </c>
      <c r="C25" s="23" t="s">
        <v>413</v>
      </c>
    </row>
    <row r="26" spans="1:3">
      <c r="A26" s="36" t="s">
        <v>347</v>
      </c>
      <c r="B26" s="23" t="s">
        <v>708</v>
      </c>
      <c r="C26" s="23" t="s">
        <v>414</v>
      </c>
    </row>
    <row r="27" spans="1:3">
      <c r="A27" s="42" t="s">
        <v>313</v>
      </c>
      <c r="B27" s="7" t="s">
        <v>377</v>
      </c>
      <c r="C27" s="7" t="s">
        <v>415</v>
      </c>
    </row>
    <row r="28" spans="1:3">
      <c r="A28" s="36" t="s">
        <v>47</v>
      </c>
      <c r="B28" s="6" t="s">
        <v>378</v>
      </c>
      <c r="C28" s="6" t="s">
        <v>416</v>
      </c>
    </row>
    <row r="29" spans="1:3">
      <c r="A29" s="36" t="s">
        <v>48</v>
      </c>
      <c r="B29" s="6" t="s">
        <v>379</v>
      </c>
      <c r="C29" s="6" t="s">
        <v>417</v>
      </c>
    </row>
    <row r="30" spans="1:3">
      <c r="A30" s="36" t="s">
        <v>58</v>
      </c>
      <c r="B30" s="6" t="s">
        <v>380</v>
      </c>
      <c r="C30" s="6" t="s">
        <v>418</v>
      </c>
    </row>
    <row r="31" spans="1:3">
      <c r="A31" s="36" t="s">
        <v>444</v>
      </c>
      <c r="B31" s="36" t="s">
        <v>681</v>
      </c>
      <c r="C31" s="36" t="s">
        <v>740</v>
      </c>
    </row>
    <row r="32" spans="1:3">
      <c r="A32" s="48" t="s">
        <v>324</v>
      </c>
      <c r="B32" s="48" t="s">
        <v>381</v>
      </c>
      <c r="C32" s="48" t="s">
        <v>419</v>
      </c>
    </row>
    <row r="33" spans="1:3">
      <c r="A33" s="43" t="s">
        <v>63</v>
      </c>
      <c r="B33" s="43" t="s">
        <v>382</v>
      </c>
      <c r="C33" s="43" t="s">
        <v>420</v>
      </c>
    </row>
    <row r="34" spans="1:3">
      <c r="A34" s="36" t="s">
        <v>52</v>
      </c>
      <c r="B34" s="23" t="s">
        <v>742</v>
      </c>
      <c r="C34" s="23" t="s">
        <v>741</v>
      </c>
    </row>
    <row r="35" spans="1:3">
      <c r="A35" s="36" t="s">
        <v>342</v>
      </c>
      <c r="B35" s="23" t="s">
        <v>383</v>
      </c>
      <c r="C35" s="23" t="s">
        <v>421</v>
      </c>
    </row>
    <row r="36" spans="1:3">
      <c r="A36" s="36" t="s">
        <v>343</v>
      </c>
      <c r="B36" s="23" t="s">
        <v>384</v>
      </c>
      <c r="C36" s="23" t="s">
        <v>422</v>
      </c>
    </row>
    <row r="37" spans="1:3">
      <c r="A37" s="36" t="s">
        <v>344</v>
      </c>
      <c r="B37" s="23" t="s">
        <v>385</v>
      </c>
      <c r="C37" s="23" t="s">
        <v>423</v>
      </c>
    </row>
    <row r="38" spans="1:3">
      <c r="A38" s="36" t="s">
        <v>23</v>
      </c>
      <c r="B38" s="6" t="s">
        <v>386</v>
      </c>
      <c r="C38" s="6" t="s">
        <v>335</v>
      </c>
    </row>
    <row r="39" spans="1:3">
      <c r="A39" s="36" t="s">
        <v>24</v>
      </c>
      <c r="B39" s="6" t="s">
        <v>387</v>
      </c>
      <c r="C39" s="6" t="s">
        <v>336</v>
      </c>
    </row>
    <row r="40" spans="1:3">
      <c r="A40" s="36" t="s">
        <v>25</v>
      </c>
      <c r="B40" s="6" t="s">
        <v>388</v>
      </c>
      <c r="C40" s="6" t="s">
        <v>337</v>
      </c>
    </row>
    <row r="41" spans="1:3">
      <c r="A41" s="36" t="s">
        <v>2</v>
      </c>
      <c r="B41" s="6" t="s">
        <v>332</v>
      </c>
      <c r="C41" s="6" t="s">
        <v>338</v>
      </c>
    </row>
    <row r="42" spans="1:3">
      <c r="A42" s="36" t="s">
        <v>26</v>
      </c>
      <c r="B42" s="6" t="s">
        <v>333</v>
      </c>
      <c r="C42" s="6" t="s">
        <v>339</v>
      </c>
    </row>
    <row r="43" spans="1:3">
      <c r="A43" s="36" t="s">
        <v>27</v>
      </c>
      <c r="B43" s="6" t="s">
        <v>389</v>
      </c>
      <c r="C43" s="6" t="s">
        <v>424</v>
      </c>
    </row>
    <row r="44" spans="1:3">
      <c r="A44" s="36" t="s">
        <v>28</v>
      </c>
      <c r="B44" s="6" t="s">
        <v>334</v>
      </c>
      <c r="C44" s="6" t="s">
        <v>340</v>
      </c>
    </row>
    <row r="45" spans="1:3">
      <c r="A45" s="36" t="s">
        <v>29</v>
      </c>
      <c r="B45" s="6" t="s">
        <v>390</v>
      </c>
      <c r="C45" s="6" t="s">
        <v>341</v>
      </c>
    </row>
    <row r="46" spans="1:3">
      <c r="A46" s="43" t="s">
        <v>9</v>
      </c>
      <c r="B46" s="7" t="s">
        <v>9</v>
      </c>
      <c r="C46" s="7" t="s">
        <v>331</v>
      </c>
    </row>
    <row r="47" spans="1:3">
      <c r="A47" s="43" t="s">
        <v>64</v>
      </c>
      <c r="B47" s="7" t="s">
        <v>391</v>
      </c>
      <c r="C47" s="7" t="s">
        <v>425</v>
      </c>
    </row>
    <row r="48" spans="1:3">
      <c r="A48" s="36" t="s">
        <v>74</v>
      </c>
      <c r="B48" s="23" t="s">
        <v>392</v>
      </c>
      <c r="C48" s="23" t="s">
        <v>426</v>
      </c>
    </row>
    <row r="49" spans="1:8">
      <c r="A49" s="36" t="s">
        <v>0</v>
      </c>
      <c r="B49" s="23" t="s">
        <v>393</v>
      </c>
      <c r="C49" s="23" t="s">
        <v>427</v>
      </c>
    </row>
    <row r="50" spans="1:8">
      <c r="A50" s="36" t="s">
        <v>319</v>
      </c>
      <c r="B50" s="23" t="s">
        <v>394</v>
      </c>
      <c r="C50" s="23" t="s">
        <v>428</v>
      </c>
    </row>
    <row r="51" spans="1:8">
      <c r="A51" s="43" t="s">
        <v>55</v>
      </c>
      <c r="B51" s="43" t="s">
        <v>395</v>
      </c>
      <c r="C51" s="43" t="s">
        <v>429</v>
      </c>
    </row>
    <row r="52" spans="1:8">
      <c r="A52" s="36" t="s">
        <v>59</v>
      </c>
      <c r="B52" s="23" t="s">
        <v>396</v>
      </c>
      <c r="C52" s="23" t="s">
        <v>430</v>
      </c>
    </row>
    <row r="53" spans="1:8">
      <c r="A53" s="36" t="s">
        <v>60</v>
      </c>
      <c r="B53" s="23" t="s">
        <v>397</v>
      </c>
      <c r="C53" s="23" t="s">
        <v>431</v>
      </c>
    </row>
    <row r="54" spans="1:8">
      <c r="A54" s="36" t="s">
        <v>65</v>
      </c>
      <c r="B54" s="23" t="s">
        <v>683</v>
      </c>
      <c r="C54" s="23" t="s">
        <v>432</v>
      </c>
    </row>
    <row r="55" spans="1:8">
      <c r="A55" s="43" t="s">
        <v>54</v>
      </c>
      <c r="B55" s="7" t="s">
        <v>398</v>
      </c>
      <c r="C55" s="7" t="s">
        <v>433</v>
      </c>
    </row>
    <row r="56" spans="1:8">
      <c r="A56" s="43" t="s">
        <v>76</v>
      </c>
      <c r="B56" s="7" t="s">
        <v>325</v>
      </c>
      <c r="C56" s="7" t="s">
        <v>326</v>
      </c>
    </row>
    <row r="57" spans="1:8" ht="15" customHeight="1">
      <c r="A57" s="36" t="s">
        <v>77</v>
      </c>
      <c r="B57" s="46" t="s">
        <v>327</v>
      </c>
      <c r="C57" s="19" t="s">
        <v>328</v>
      </c>
    </row>
    <row r="58" spans="1:8">
      <c r="A58" s="36" t="s">
        <v>78</v>
      </c>
      <c r="B58" s="23" t="s">
        <v>399</v>
      </c>
      <c r="C58" s="25" t="s">
        <v>329</v>
      </c>
    </row>
    <row r="59" spans="1:8">
      <c r="A59" s="36" t="s">
        <v>79</v>
      </c>
      <c r="B59" s="23" t="s">
        <v>400</v>
      </c>
      <c r="C59" s="25" t="s">
        <v>434</v>
      </c>
    </row>
    <row r="60" spans="1:8">
      <c r="A60" s="42" t="s">
        <v>43</v>
      </c>
      <c r="B60" s="47" t="s">
        <v>330</v>
      </c>
      <c r="C60" s="47" t="s">
        <v>435</v>
      </c>
    </row>
    <row r="61" spans="1:8" ht="56.25">
      <c r="A61" s="54" t="s">
        <v>460</v>
      </c>
      <c r="B61" s="54" t="s">
        <v>461</v>
      </c>
      <c r="C61" s="54" t="s">
        <v>743</v>
      </c>
      <c r="D61" s="1"/>
    </row>
    <row r="62" spans="1:8">
      <c r="A62" s="60" t="str">
        <f>"Massgebend für die Statistik ist der Zeitpunkt der Verkäufe und/oder Installationen im Jahre " &amp; Ref_Jahr &amp; "."</f>
        <v>Massgebend für die Statistik ist der Zeitpunkt der Verkäufe und/oder Installationen im Jahre 2025.</v>
      </c>
      <c r="B62" s="60" t="str">
        <f>"La date prise en compte dans les statistiques est celle de la vente et / ou de l'installation pour l'année " &amp; Ref_Jahr &amp; "."</f>
        <v>La date prise en compte dans les statistiques est celle de la vente et / ou de l'installation pour l'année 2025.</v>
      </c>
      <c r="C62" s="60" t="str">
        <f>"Per la statistica fanno stato unicamente i prodotti venduti e/o installati nel " &amp; Ref_Jahr &amp; "."</f>
        <v>Per la statistica fanno stato unicamente i prodotti venduti e/o installati nel 2025.</v>
      </c>
    </row>
    <row r="63" spans="1:8" ht="14.25" customHeight="1">
      <c r="A63" s="36" t="s">
        <v>296</v>
      </c>
      <c r="B63" s="23" t="s">
        <v>401</v>
      </c>
      <c r="C63" s="23" t="s">
        <v>436</v>
      </c>
    </row>
    <row r="64" spans="1:8">
      <c r="A64" s="60" t="str">
        <f>TEXT(Datum_Eingang,"TTTT, TT. MMMM JJJJ")&amp; " an marktumfrage@swissolar.ch"</f>
        <v>Freitag, 16. Januar 2026 an marktumfrage@swissolar.ch</v>
      </c>
      <c r="B64" s="60" t="str">
        <f>TEXT(Datum_Eingang,"[$-100C]TTTT, T. MMMM JJJJ;@")&amp; " à l'adresse e-mail marktumfrage@swissolar.ch"</f>
        <v>vendredi, 16. janvier 2026 à l'adresse e-mail marktumfrage@swissolar.ch</v>
      </c>
      <c r="C64" s="60" t="str">
        <f>TEXT(Datum_Eingang,"[$-810]TTTT, T. MMMM JJJJ;@")&amp; " all'indirizzo e-mail marktumfrage@swissolar.ch"</f>
        <v>venerdì, 16. gennaio 2026 all'indirizzo e-mail marktumfrage@swissolar.ch</v>
      </c>
      <c r="G64" s="27"/>
      <c r="H64" s="27"/>
    </row>
    <row r="66" spans="1:3">
      <c r="A66" s="60" t="str">
        <f>"Bitte erfassen Sie die im Jahr " &amp; Ref_Jahr &amp; " in der Schweiz installierten thermische Solaranlagen:"</f>
        <v>Bitte erfassen Sie die im Jahr 2025 in der Schweiz installierten thermische Solaranlagen:</v>
      </c>
      <c r="B66" s="60" t="str">
        <f>"Veuillez indiquer les systèmes solaires thermiques installés en Suisse en " &amp; Ref_Jahr &amp; ":"</f>
        <v>Veuillez indiquer les systèmes solaires thermiques installés en Suisse en 2025:</v>
      </c>
      <c r="C66" s="60" t="str">
        <f>"Si prega di registrare gli impianti solari termici installati in Svizzera nel "&amp; Ref_Jahr &amp; ":"</f>
        <v>Si prega di registrare gli impianti solari termici installati in Svizzera nel 2025:</v>
      </c>
    </row>
    <row r="67" spans="1:3">
      <c r="A67" s="36" t="s">
        <v>10</v>
      </c>
      <c r="B67" s="36" t="s">
        <v>709</v>
      </c>
      <c r="C67" s="36" t="s">
        <v>687</v>
      </c>
    </row>
    <row r="68" spans="1:3">
      <c r="A68" s="36" t="s">
        <v>14</v>
      </c>
      <c r="B68" s="36" t="s">
        <v>710</v>
      </c>
      <c r="C68" s="36" t="s">
        <v>688</v>
      </c>
    </row>
    <row r="69" spans="1:3">
      <c r="A69" s="36" t="s">
        <v>292</v>
      </c>
      <c r="B69" s="23" t="s">
        <v>445</v>
      </c>
      <c r="C69" s="23" t="s">
        <v>446</v>
      </c>
    </row>
    <row r="70" spans="1:3">
      <c r="A70" s="36" t="s">
        <v>56</v>
      </c>
      <c r="B70" s="36" t="s">
        <v>711</v>
      </c>
      <c r="C70" s="36" t="s">
        <v>689</v>
      </c>
    </row>
    <row r="71" spans="1:3">
      <c r="A71" s="36" t="s">
        <v>285</v>
      </c>
      <c r="B71" s="36" t="s">
        <v>712</v>
      </c>
      <c r="C71" s="36" t="s">
        <v>690</v>
      </c>
    </row>
    <row r="72" spans="1:3">
      <c r="A72" s="36" t="s">
        <v>16</v>
      </c>
      <c r="B72" s="23" t="s">
        <v>464</v>
      </c>
      <c r="C72" s="23" t="s">
        <v>465</v>
      </c>
    </row>
    <row r="73" spans="1:3" ht="22.5">
      <c r="A73" s="312" t="s">
        <v>438</v>
      </c>
      <c r="B73" s="312" t="s">
        <v>713</v>
      </c>
      <c r="C73" s="312" t="s">
        <v>691</v>
      </c>
    </row>
    <row r="74" spans="1:3">
      <c r="A74" s="36" t="s">
        <v>11</v>
      </c>
      <c r="B74" s="36" t="s">
        <v>714</v>
      </c>
      <c r="C74" s="36" t="s">
        <v>692</v>
      </c>
    </row>
    <row r="75" spans="1:3">
      <c r="A75" s="36" t="s">
        <v>293</v>
      </c>
      <c r="B75" s="36" t="s">
        <v>715</v>
      </c>
      <c r="C75" s="36" t="s">
        <v>693</v>
      </c>
    </row>
    <row r="76" spans="1:3">
      <c r="A76" s="36" t="s">
        <v>4</v>
      </c>
      <c r="B76" s="36" t="s">
        <v>716</v>
      </c>
      <c r="C76" s="36" t="s">
        <v>309</v>
      </c>
    </row>
    <row r="77" spans="1:3">
      <c r="A77" s="36" t="s">
        <v>3</v>
      </c>
      <c r="B77" s="36" t="s">
        <v>717</v>
      </c>
      <c r="C77" s="36" t="s">
        <v>694</v>
      </c>
    </row>
    <row r="78" spans="1:3">
      <c r="A78" s="36" t="s">
        <v>8</v>
      </c>
      <c r="B78" s="23" t="s">
        <v>462</v>
      </c>
      <c r="C78" s="23" t="s">
        <v>463</v>
      </c>
    </row>
    <row r="79" spans="1:3">
      <c r="A79" s="36" t="s">
        <v>447</v>
      </c>
      <c r="B79" s="36" t="s">
        <v>718</v>
      </c>
      <c r="C79" s="36" t="s">
        <v>695</v>
      </c>
    </row>
    <row r="80" spans="1:3">
      <c r="A80" s="36" t="s">
        <v>448</v>
      </c>
      <c r="B80" s="36" t="s">
        <v>448</v>
      </c>
      <c r="C80" s="36" t="s">
        <v>448</v>
      </c>
    </row>
    <row r="81" spans="1:3">
      <c r="A81" s="36" t="s">
        <v>449</v>
      </c>
      <c r="B81" s="36" t="s">
        <v>449</v>
      </c>
      <c r="C81" s="36" t="s">
        <v>449</v>
      </c>
    </row>
    <row r="82" spans="1:3">
      <c r="A82" s="36" t="s">
        <v>450</v>
      </c>
      <c r="B82" s="36" t="s">
        <v>450</v>
      </c>
      <c r="C82" s="36" t="s">
        <v>450</v>
      </c>
    </row>
    <row r="83" spans="1:3">
      <c r="A83" s="36" t="s">
        <v>451</v>
      </c>
      <c r="B83" s="36" t="s">
        <v>451</v>
      </c>
      <c r="C83" s="36" t="s">
        <v>451</v>
      </c>
    </row>
    <row r="84" spans="1:3">
      <c r="A84" s="36" t="s">
        <v>452</v>
      </c>
      <c r="B84" s="36" t="s">
        <v>452</v>
      </c>
      <c r="C84" s="36" t="s">
        <v>452</v>
      </c>
    </row>
    <row r="85" spans="1:3">
      <c r="A85" s="36" t="s">
        <v>437</v>
      </c>
      <c r="B85" s="36" t="s">
        <v>719</v>
      </c>
      <c r="C85" s="36" t="s">
        <v>437</v>
      </c>
    </row>
    <row r="86" spans="1:3">
      <c r="A86" s="36" t="s">
        <v>287</v>
      </c>
      <c r="B86" s="36" t="s">
        <v>720</v>
      </c>
      <c r="C86" s="36" t="s">
        <v>287</v>
      </c>
    </row>
    <row r="87" spans="1:3">
      <c r="A87" s="36" t="s">
        <v>5</v>
      </c>
      <c r="B87" s="36" t="s">
        <v>721</v>
      </c>
      <c r="C87" s="36" t="s">
        <v>696</v>
      </c>
    </row>
    <row r="88" spans="1:3">
      <c r="A88" s="36" t="s">
        <v>6</v>
      </c>
      <c r="B88" s="36" t="s">
        <v>722</v>
      </c>
      <c r="C88" s="36" t="s">
        <v>427</v>
      </c>
    </row>
    <row r="89" spans="1:3">
      <c r="A89" s="36" t="s">
        <v>7</v>
      </c>
      <c r="B89" s="36" t="s">
        <v>723</v>
      </c>
      <c r="C89" s="36" t="s">
        <v>428</v>
      </c>
    </row>
    <row r="90" spans="1:3">
      <c r="A90" s="36" t="s">
        <v>453</v>
      </c>
      <c r="B90" s="36" t="s">
        <v>724</v>
      </c>
      <c r="C90" s="36" t="s">
        <v>697</v>
      </c>
    </row>
    <row r="93" spans="1:3">
      <c r="A93" s="52" t="s">
        <v>349</v>
      </c>
    </row>
    <row r="94" spans="1:3">
      <c r="A94" s="36" t="s">
        <v>350</v>
      </c>
      <c r="B94" s="36" t="s">
        <v>351</v>
      </c>
      <c r="C94" s="36" t="s">
        <v>352</v>
      </c>
    </row>
    <row r="95" spans="1:3">
      <c r="A95" s="36" t="s">
        <v>355</v>
      </c>
      <c r="B95" s="36" t="s">
        <v>354</v>
      </c>
      <c r="C95" s="36" t="s">
        <v>356</v>
      </c>
    </row>
    <row r="96" spans="1:3">
      <c r="A96" s="36" t="s">
        <v>1125</v>
      </c>
      <c r="B96" s="23" t="s">
        <v>1128</v>
      </c>
      <c r="C96" s="23" t="s">
        <v>1129</v>
      </c>
    </row>
    <row r="97" spans="1:3">
      <c r="A97" s="36" t="s">
        <v>353</v>
      </c>
      <c r="B97" s="36" t="s">
        <v>725</v>
      </c>
      <c r="C97" s="36" t="s">
        <v>698</v>
      </c>
    </row>
    <row r="98" spans="1:3">
      <c r="A98" s="36" t="s">
        <v>361</v>
      </c>
      <c r="B98" s="36" t="s">
        <v>726</v>
      </c>
      <c r="C98" s="36" t="s">
        <v>699</v>
      </c>
    </row>
    <row r="99" spans="1:3">
      <c r="A99" s="36" t="s">
        <v>359</v>
      </c>
      <c r="B99" s="36" t="s">
        <v>727</v>
      </c>
      <c r="C99" s="36" t="s">
        <v>700</v>
      </c>
    </row>
    <row r="100" spans="1:3">
      <c r="A100" s="36" t="s">
        <v>360</v>
      </c>
      <c r="B100" s="36" t="s">
        <v>728</v>
      </c>
      <c r="C100" s="36" t="s">
        <v>701</v>
      </c>
    </row>
    <row r="101" spans="1:3">
      <c r="A101" s="36" t="s">
        <v>357</v>
      </c>
      <c r="B101" s="36" t="s">
        <v>729</v>
      </c>
      <c r="C101" s="36" t="s">
        <v>702</v>
      </c>
    </row>
    <row r="102" spans="1:3">
      <c r="A102" s="36" t="s">
        <v>358</v>
      </c>
      <c r="B102" s="36" t="s">
        <v>730</v>
      </c>
      <c r="C102" s="36" t="s">
        <v>703</v>
      </c>
    </row>
    <row r="103" spans="1:3">
      <c r="A103" s="36" t="s">
        <v>466</v>
      </c>
      <c r="B103" s="23" t="s">
        <v>467</v>
      </c>
      <c r="C103" s="23" t="s">
        <v>704</v>
      </c>
    </row>
    <row r="104" spans="1:3">
      <c r="A104" s="1" t="str">
        <f>'Ref-Tab'!C47</f>
        <v>Summe Verkauf Flachkollektoren muss in Tabelle 1 und Tabelle 2 übereinstimmen</v>
      </c>
      <c r="B104" s="1" t="s">
        <v>1120</v>
      </c>
      <c r="C104" s="1" t="s">
        <v>1132</v>
      </c>
    </row>
    <row r="105" spans="1:3">
      <c r="A105" s="1" t="str">
        <f>'Ref-Tab'!C48</f>
        <v>Summe Verkauf Röhrenkollektoren muss in Tabelle 1 und Tabelle 2 übereinstimmen</v>
      </c>
      <c r="B105" s="1" t="s">
        <v>1121</v>
      </c>
      <c r="C105" s="1" t="s">
        <v>1133</v>
      </c>
    </row>
    <row r="106" spans="1:3">
      <c r="A106" s="1" t="str">
        <f>'Ref-Tab'!C49</f>
        <v>Summe Verkauf WISC-Kollektoren muss in Tabelle 1 und Tabelle 2 übereinstimmen</v>
      </c>
      <c r="B106" s="1" t="s">
        <v>1122</v>
      </c>
      <c r="C106" s="1" t="s">
        <v>1134</v>
      </c>
    </row>
    <row r="107" spans="1:3">
      <c r="A107" s="1" t="str">
        <f>'Ref-Tab'!C50</f>
        <v>Flachkollektoren: Summe an Bauherrschaft (Tab. 2) muss mit Summe aus Input übereinstimmen</v>
      </c>
      <c r="B107" s="6" t="s">
        <v>1123</v>
      </c>
      <c r="C107" s="6" t="s">
        <v>1135</v>
      </c>
    </row>
    <row r="108" spans="1:3">
      <c r="A108" s="1" t="str">
        <f>'Ref-Tab'!C51</f>
        <v>Röhrenkollektoren: Summe an Bauherrschaft (Tab. 2) muss mit Summe aus Input übereinstimmen</v>
      </c>
      <c r="B108" s="6" t="s">
        <v>1124</v>
      </c>
      <c r="C108" s="6" t="s">
        <v>1136</v>
      </c>
    </row>
    <row r="109" spans="1:3">
      <c r="A109" s="1" t="str">
        <f>'Ref-Tab'!C52</f>
        <v>WISC-Kollektoren: Summe an Bauherrschaft (Tab. 2) muss mit Summe aus Input übereinstimmen</v>
      </c>
      <c r="B109" s="6" t="s">
        <v>1119</v>
      </c>
      <c r="C109" s="6" t="s">
        <v>1137</v>
      </c>
    </row>
    <row r="110" spans="1:3">
      <c r="A110" s="23" t="s">
        <v>676</v>
      </c>
      <c r="B110" s="23" t="s">
        <v>731</v>
      </c>
      <c r="C110" s="23" t="s">
        <v>705</v>
      </c>
    </row>
    <row r="111" spans="1:3">
      <c r="A111" s="36" t="s">
        <v>675</v>
      </c>
      <c r="B111" s="36" t="s">
        <v>732</v>
      </c>
      <c r="C111" s="36" t="s">
        <v>706</v>
      </c>
    </row>
    <row r="112" spans="1:3">
      <c r="A112" s="36" t="s">
        <v>1126</v>
      </c>
      <c r="B112" s="36" t="s">
        <v>1130</v>
      </c>
      <c r="C112" s="36" t="s">
        <v>1138</v>
      </c>
    </row>
    <row r="113" spans="1:3">
      <c r="A113" s="36" t="s">
        <v>1127</v>
      </c>
      <c r="B113" s="36" t="s">
        <v>1131</v>
      </c>
      <c r="C113" s="23" t="s">
        <v>1139</v>
      </c>
    </row>
    <row r="114" spans="1:3">
      <c r="A114" s="23" t="s">
        <v>677</v>
      </c>
      <c r="B114" s="23" t="s">
        <v>733</v>
      </c>
      <c r="C114" s="23" t="s">
        <v>707</v>
      </c>
    </row>
    <row r="115" spans="1:3">
      <c r="A115" s="36" t="s">
        <v>679</v>
      </c>
      <c r="B115" s="36" t="s">
        <v>736</v>
      </c>
      <c r="C115" s="36" t="s">
        <v>737</v>
      </c>
    </row>
  </sheetData>
  <pageMargins left="0.7" right="0.7" top="0.78740157499999996" bottom="0.78740157499999996"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61"/>
  <sheetViews>
    <sheetView workbookViewId="0">
      <selection activeCell="B5" sqref="B5"/>
    </sheetView>
  </sheetViews>
  <sheetFormatPr baseColWidth="10" defaultColWidth="11" defaultRowHeight="11.25"/>
  <cols>
    <col min="1" max="1" width="24.875" style="1" bestFit="1" customWidth="1"/>
    <col min="2" max="3" width="11" style="1"/>
    <col min="4" max="4" width="13.375" style="1" customWidth="1"/>
    <col min="5" max="5" width="30.375" style="1" customWidth="1"/>
    <col min="6" max="6" width="28.625" style="1" customWidth="1"/>
    <col min="7" max="7" width="18.125" style="1" customWidth="1"/>
    <col min="8" max="8" width="18.625" style="1" customWidth="1"/>
    <col min="9" max="9" width="17.625" style="1" bestFit="1" customWidth="1"/>
    <col min="10" max="16384" width="11" style="1"/>
  </cols>
  <sheetData>
    <row r="1" spans="1:10" ht="12.75">
      <c r="A1" s="3" t="s">
        <v>17</v>
      </c>
      <c r="D1" s="4" t="s">
        <v>8</v>
      </c>
      <c r="E1" s="4"/>
      <c r="F1" s="4" t="s">
        <v>34</v>
      </c>
      <c r="G1" s="4" t="s">
        <v>15</v>
      </c>
      <c r="H1" s="4" t="s">
        <v>30</v>
      </c>
      <c r="I1" s="4" t="s">
        <v>51</v>
      </c>
      <c r="J1" s="4" t="s">
        <v>57</v>
      </c>
    </row>
    <row r="2" spans="1:10">
      <c r="D2" s="6" t="str">
        <f>Sprachen!A38</f>
        <v xml:space="preserve">Einfamilienhäuser </v>
      </c>
      <c r="E2" s="6" t="s">
        <v>33</v>
      </c>
      <c r="F2" s="6" t="s">
        <v>33</v>
      </c>
      <c r="G2" s="1" t="s">
        <v>71</v>
      </c>
      <c r="H2" s="1" t="s">
        <v>31</v>
      </c>
      <c r="I2" s="1" t="s">
        <v>13</v>
      </c>
      <c r="J2" s="1" t="s">
        <v>45</v>
      </c>
    </row>
    <row r="3" spans="1:10">
      <c r="A3" s="1" t="s">
        <v>18</v>
      </c>
      <c r="B3" s="1">
        <v>1.6</v>
      </c>
      <c r="D3" s="6" t="str">
        <f>Sprachen!A39</f>
        <v xml:space="preserve">Mehrfamilienhäuser </v>
      </c>
      <c r="E3" s="6" t="s">
        <v>33</v>
      </c>
      <c r="F3" s="6" t="s">
        <v>1</v>
      </c>
      <c r="G3" s="1" t="s">
        <v>72</v>
      </c>
      <c r="H3" s="1" t="s">
        <v>32</v>
      </c>
      <c r="I3" s="1" t="s">
        <v>0</v>
      </c>
      <c r="J3" s="1" t="s">
        <v>46</v>
      </c>
    </row>
    <row r="4" spans="1:10">
      <c r="A4" s="1" t="s">
        <v>20</v>
      </c>
      <c r="B4" s="2">
        <v>46002</v>
      </c>
      <c r="D4" s="6" t="str">
        <f>Sprachen!A40</f>
        <v>Industrie, Gewerbe</v>
      </c>
      <c r="E4" s="6" t="s">
        <v>1</v>
      </c>
      <c r="F4" s="6" t="s">
        <v>26</v>
      </c>
      <c r="G4" s="1" t="s">
        <v>73</v>
      </c>
      <c r="I4" s="1" t="s">
        <v>12</v>
      </c>
    </row>
    <row r="5" spans="1:10">
      <c r="A5" s="1" t="s">
        <v>19</v>
      </c>
      <c r="B5" s="2">
        <v>45993</v>
      </c>
      <c r="D5" s="6" t="str">
        <f>Sprachen!A41</f>
        <v>Landwirtschaft</v>
      </c>
      <c r="E5" s="6" t="s">
        <v>35</v>
      </c>
      <c r="F5" s="6" t="s">
        <v>28</v>
      </c>
    </row>
    <row r="6" spans="1:10">
      <c r="D6" s="6" t="str">
        <f>Sprachen!A42</f>
        <v>Dienstleistung</v>
      </c>
      <c r="E6" s="6" t="s">
        <v>26</v>
      </c>
      <c r="F6" s="6" t="s">
        <v>35</v>
      </c>
    </row>
    <row r="7" spans="1:10">
      <c r="A7" s="1" t="s">
        <v>44</v>
      </c>
      <c r="B7" s="1">
        <v>2025</v>
      </c>
      <c r="D7" s="6" t="str">
        <f>Sprachen!A43</f>
        <v>Öffentliche Dienste</v>
      </c>
      <c r="E7" s="6" t="s">
        <v>35</v>
      </c>
      <c r="F7" s="6"/>
    </row>
    <row r="8" spans="1:10">
      <c r="A8" s="1" t="s">
        <v>75</v>
      </c>
      <c r="B8" s="2">
        <v>46038</v>
      </c>
      <c r="D8" s="6" t="str">
        <f>Sprachen!A44</f>
        <v>Verkehr</v>
      </c>
      <c r="E8" s="6" t="s">
        <v>28</v>
      </c>
      <c r="F8" s="6"/>
    </row>
    <row r="9" spans="1:10">
      <c r="D9" s="6" t="str">
        <f>Sprachen!A45</f>
        <v>Übrige Standorte</v>
      </c>
      <c r="E9" s="6" t="s">
        <v>35</v>
      </c>
      <c r="F9" s="6"/>
    </row>
    <row r="11" spans="1:10">
      <c r="D11" s="4" t="s">
        <v>454</v>
      </c>
    </row>
    <row r="12" spans="1:10">
      <c r="D12" s="6" t="str">
        <f>Sprachen!B38</f>
        <v>Maisons individuelles</v>
      </c>
    </row>
    <row r="13" spans="1:10">
      <c r="D13" s="6" t="str">
        <f>Sprachen!B39</f>
        <v>Immeubles</v>
      </c>
    </row>
    <row r="14" spans="1:10">
      <c r="D14" s="6" t="str">
        <f>Sprachen!B40</f>
        <v>Industrie, commerce</v>
      </c>
    </row>
    <row r="15" spans="1:10">
      <c r="D15" s="6" t="str">
        <f>Sprachen!B41</f>
        <v>Agriculture</v>
      </c>
    </row>
    <row r="16" spans="1:10">
      <c r="D16" s="6" t="str">
        <f>Sprachen!B42</f>
        <v>Services</v>
      </c>
    </row>
    <row r="17" spans="1:4">
      <c r="A17" s="1" t="s">
        <v>21</v>
      </c>
      <c r="B17" s="408"/>
      <c r="D17" s="6" t="str">
        <f>Sprachen!B43</f>
        <v>Secteur public</v>
      </c>
    </row>
    <row r="18" spans="1:4">
      <c r="A18" s="1" t="s">
        <v>22</v>
      </c>
      <c r="B18" s="5">
        <v>9999</v>
      </c>
      <c r="D18" s="6" t="str">
        <f>Sprachen!B44</f>
        <v>Transports</v>
      </c>
    </row>
    <row r="19" spans="1:4">
      <c r="D19" s="6" t="str">
        <f>Sprachen!B45</f>
        <v>Divers</v>
      </c>
    </row>
    <row r="21" spans="1:4">
      <c r="D21" s="4" t="s">
        <v>455</v>
      </c>
    </row>
    <row r="22" spans="1:4">
      <c r="D22" s="6" t="str">
        <f>Sprachen!C38</f>
        <v>Case monofamigliari</v>
      </c>
    </row>
    <row r="23" spans="1:4">
      <c r="D23" s="6" t="str">
        <f>Sprachen!C39</f>
        <v>Case plurifamigliari</v>
      </c>
    </row>
    <row r="24" spans="1:4">
      <c r="D24" s="6" t="str">
        <f>Sprachen!C40</f>
        <v>Industria, artigianato</v>
      </c>
    </row>
    <row r="25" spans="1:4">
      <c r="D25" s="6" t="str">
        <f>Sprachen!C41</f>
        <v>Agricoltura</v>
      </c>
    </row>
    <row r="26" spans="1:4">
      <c r="D26" s="6" t="str">
        <f>Sprachen!C42</f>
        <v>Servizi</v>
      </c>
    </row>
    <row r="27" spans="1:4">
      <c r="D27" s="6" t="str">
        <f>Sprachen!C43</f>
        <v>Servizi pubblici</v>
      </c>
    </row>
    <row r="28" spans="1:4">
      <c r="D28" s="6" t="str">
        <f>Sprachen!C44</f>
        <v>Trasporti</v>
      </c>
    </row>
    <row r="29" spans="1:4">
      <c r="D29" s="6" t="str">
        <f>Sprachen!C45</f>
        <v>Altri luoghi</v>
      </c>
    </row>
    <row r="31" spans="1:4">
      <c r="D31" s="1" t="s">
        <v>456</v>
      </c>
    </row>
    <row r="32" spans="1:4">
      <c r="D32" s="55" t="str">
        <f>IF(Sprache="deutsch","Ref_Ort",IF(Sprache="Français","Ref_Ort_FR","Ref_Ort_IT"))</f>
        <v>Ref_Ort</v>
      </c>
    </row>
    <row r="37" spans="1:3">
      <c r="A37" s="1" t="s">
        <v>682</v>
      </c>
    </row>
    <row r="46" spans="1:3">
      <c r="A46" s="1" t="s">
        <v>680</v>
      </c>
      <c r="B46" s="1">
        <f>SUM(A47:A52)</f>
        <v>6</v>
      </c>
      <c r="C46" s="1" t="s">
        <v>735</v>
      </c>
    </row>
    <row r="47" spans="1:3">
      <c r="A47" s="1">
        <f>IF(B47,1,0)</f>
        <v>1</v>
      </c>
      <c r="B47" s="1" t="b">
        <f>ROUND(Total!B21,0)=ROUND(Total!H19,0)</f>
        <v>1</v>
      </c>
      <c r="C47" s="1" t="s">
        <v>1113</v>
      </c>
    </row>
    <row r="48" spans="1:3">
      <c r="A48" s="1">
        <f t="shared" ref="A48:A52" si="0">IF(B48,1,0)</f>
        <v>1</v>
      </c>
      <c r="B48" s="1" t="b">
        <f>ROUND(Total!C21,0)=ROUND(Total!I19,0)</f>
        <v>1</v>
      </c>
      <c r="C48" s="1" t="s">
        <v>1112</v>
      </c>
    </row>
    <row r="49" spans="1:3">
      <c r="A49" s="1">
        <f t="shared" si="0"/>
        <v>1</v>
      </c>
      <c r="B49" s="1" t="b">
        <f>ROUND(Total!D21,0)=ROUND(Total!J19,0)</f>
        <v>1</v>
      </c>
      <c r="C49" s="1" t="s">
        <v>1114</v>
      </c>
    </row>
    <row r="50" spans="1:3">
      <c r="A50" s="1">
        <f t="shared" si="0"/>
        <v>1</v>
      </c>
      <c r="B50" s="6" t="b">
        <f>ROUND(Total!H16,0)=ROUND(Total!D46,0)</f>
        <v>1</v>
      </c>
      <c r="C50" s="6" t="s">
        <v>1116</v>
      </c>
    </row>
    <row r="51" spans="1:3">
      <c r="A51" s="1">
        <f t="shared" si="0"/>
        <v>1</v>
      </c>
      <c r="B51" s="6" t="b">
        <f>ROUND(Total!I16,0)=ROUND(Total!D47,0)</f>
        <v>1</v>
      </c>
      <c r="C51" s="6" t="s">
        <v>1117</v>
      </c>
    </row>
    <row r="52" spans="1:3">
      <c r="A52" s="1">
        <f t="shared" si="0"/>
        <v>1</v>
      </c>
      <c r="B52" s="6" t="b">
        <f>ROUND(Total!J16,0)=ROUND(Total!D48,0)</f>
        <v>1</v>
      </c>
      <c r="C52" s="6" t="s">
        <v>1118</v>
      </c>
    </row>
    <row r="56" spans="1:3">
      <c r="A56" s="1" t="s">
        <v>785</v>
      </c>
      <c r="B56" s="388" t="s">
        <v>786</v>
      </c>
      <c r="C56" s="1" t="s">
        <v>789</v>
      </c>
    </row>
    <row r="57" spans="1:3">
      <c r="B57" s="388" t="s">
        <v>787</v>
      </c>
      <c r="C57" s="1" t="s">
        <v>790</v>
      </c>
    </row>
    <row r="58" spans="1:3">
      <c r="B58" s="388" t="s">
        <v>788</v>
      </c>
      <c r="C58" s="1" t="s">
        <v>791</v>
      </c>
    </row>
    <row r="59" spans="1:3">
      <c r="B59" s="388" t="s">
        <v>792</v>
      </c>
      <c r="C59" s="1" t="s">
        <v>840</v>
      </c>
    </row>
    <row r="60" spans="1:3">
      <c r="B60" s="388" t="s">
        <v>841</v>
      </c>
      <c r="C60" s="1" t="s">
        <v>1115</v>
      </c>
    </row>
    <row r="61" spans="1:3">
      <c r="B61" s="388" t="s">
        <v>1140</v>
      </c>
      <c r="C61" s="1" t="s">
        <v>1141</v>
      </c>
    </row>
  </sheetData>
  <phoneticPr fontId="4" type="noConversion"/>
  <pageMargins left="0.7" right="0.7" top="0.78740157499999996" bottom="0.78740157499999996"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479"/>
  <sheetViews>
    <sheetView zoomScaleNormal="100" workbookViewId="0"/>
  </sheetViews>
  <sheetFormatPr baseColWidth="10" defaultRowHeight="14.25"/>
  <cols>
    <col min="1" max="1" width="32.25" style="1" bestFit="1" customWidth="1"/>
    <col min="2" max="2" width="38.125" style="1" bestFit="1" customWidth="1"/>
    <col min="3" max="3" width="5.75" style="396" bestFit="1" customWidth="1"/>
    <col min="4" max="5" width="5" style="396" bestFit="1" customWidth="1"/>
    <col min="6" max="6" width="8.625" style="394" bestFit="1" customWidth="1"/>
    <col min="7" max="7" width="10.125" style="392" bestFit="1" customWidth="1"/>
    <col min="8" max="8" width="24.875" style="1" bestFit="1" customWidth="1"/>
    <col min="9" max="9" width="8.25" style="393" bestFit="1" customWidth="1"/>
    <col min="10" max="10" width="9.625" style="393" bestFit="1" customWidth="1"/>
    <col min="11" max="11" width="14.75" style="399" bestFit="1" customWidth="1"/>
    <col min="12" max="12" width="47.125" style="1" bestFit="1" customWidth="1"/>
  </cols>
  <sheetData>
    <row r="1" spans="1:12">
      <c r="A1" s="391" t="s">
        <v>4</v>
      </c>
      <c r="B1" s="391" t="s">
        <v>3</v>
      </c>
      <c r="C1" s="395" t="s">
        <v>5</v>
      </c>
      <c r="D1" s="395" t="s">
        <v>6</v>
      </c>
      <c r="E1" s="395" t="s">
        <v>7</v>
      </c>
      <c r="F1" s="397" t="s">
        <v>56</v>
      </c>
      <c r="G1" s="390" t="s">
        <v>16</v>
      </c>
      <c r="H1" s="390" t="s">
        <v>277</v>
      </c>
      <c r="I1" s="395" t="s">
        <v>278</v>
      </c>
      <c r="J1" s="395" t="s">
        <v>279</v>
      </c>
      <c r="K1" s="398" t="s">
        <v>686</v>
      </c>
      <c r="L1" s="390" t="s">
        <v>286</v>
      </c>
    </row>
    <row r="2" spans="1:12">
      <c r="A2" s="1" t="s">
        <v>842</v>
      </c>
      <c r="B2" s="1" t="s">
        <v>843</v>
      </c>
      <c r="C2" s="393">
        <v>487.44289617486334</v>
      </c>
      <c r="D2" s="393">
        <v>290.0840163934426</v>
      </c>
      <c r="E2" s="393">
        <v>170.93770491803278</v>
      </c>
      <c r="F2" s="394">
        <v>0.29016393442622951</v>
      </c>
      <c r="G2" s="1" t="s">
        <v>59</v>
      </c>
      <c r="H2" s="1" t="s">
        <v>272</v>
      </c>
      <c r="I2" s="393">
        <v>1.22</v>
      </c>
      <c r="J2" s="393">
        <v>0.77</v>
      </c>
      <c r="K2" s="399">
        <v>0.7</v>
      </c>
      <c r="L2" s="1" t="s">
        <v>865</v>
      </c>
    </row>
    <row r="3" spans="1:12">
      <c r="A3" s="1" t="s">
        <v>842</v>
      </c>
      <c r="B3" s="1" t="s">
        <v>128</v>
      </c>
      <c r="C3" s="393">
        <v>521.61297883333316</v>
      </c>
      <c r="D3" s="393">
        <v>311.228253</v>
      </c>
      <c r="E3" s="393">
        <v>184.16801899999996</v>
      </c>
      <c r="F3" s="394">
        <v>0.31052631578947371</v>
      </c>
      <c r="G3" s="1" t="s">
        <v>59</v>
      </c>
      <c r="H3" s="1" t="s">
        <v>272</v>
      </c>
      <c r="I3" s="393">
        <v>1.1399999999999999</v>
      </c>
      <c r="J3" s="393">
        <v>0.77</v>
      </c>
      <c r="K3" s="399">
        <v>0.7</v>
      </c>
      <c r="L3" s="1" t="s">
        <v>866</v>
      </c>
    </row>
    <row r="4" spans="1:12">
      <c r="A4" s="1" t="s">
        <v>1142</v>
      </c>
      <c r="B4" s="1" t="s">
        <v>1143</v>
      </c>
      <c r="C4" s="393">
        <v>653.01139406488142</v>
      </c>
      <c r="D4" s="393">
        <v>494.37425302571586</v>
      </c>
      <c r="E4" s="393">
        <v>374.78439155006822</v>
      </c>
      <c r="F4" s="394">
        <v>0.49437086092715232</v>
      </c>
      <c r="G4" s="1" t="s">
        <v>59</v>
      </c>
      <c r="H4" s="1" t="s">
        <v>1216</v>
      </c>
      <c r="I4" s="393">
        <v>6.04</v>
      </c>
      <c r="J4" s="393">
        <v>6.04</v>
      </c>
      <c r="K4" s="399">
        <v>0.7</v>
      </c>
      <c r="L4" s="1" t="s">
        <v>1217</v>
      </c>
    </row>
    <row r="5" spans="1:12">
      <c r="A5" s="1" t="s">
        <v>82</v>
      </c>
      <c r="B5" s="1" t="s">
        <v>130</v>
      </c>
      <c r="C5" s="393">
        <v>753.24653405666038</v>
      </c>
      <c r="D5" s="393">
        <v>494.80673598553341</v>
      </c>
      <c r="E5" s="393">
        <v>328.25632911392393</v>
      </c>
      <c r="F5" s="394">
        <v>0.49502712477396016</v>
      </c>
      <c r="G5" s="1" t="s">
        <v>59</v>
      </c>
      <c r="H5" s="1" t="s">
        <v>272</v>
      </c>
      <c r="I5" s="393">
        <v>2.2120000000000002</v>
      </c>
      <c r="J5" s="393">
        <v>1.9570000000000001</v>
      </c>
      <c r="K5" s="399">
        <v>0.7</v>
      </c>
      <c r="L5" s="1" t="s">
        <v>867</v>
      </c>
    </row>
    <row r="6" spans="1:12">
      <c r="A6" s="1" t="s">
        <v>82</v>
      </c>
      <c r="B6" s="1" t="s">
        <v>158</v>
      </c>
      <c r="C6" s="393">
        <v>753.24653405666038</v>
      </c>
      <c r="D6" s="393">
        <v>494.80673598553341</v>
      </c>
      <c r="E6" s="393">
        <v>328.25632911392393</v>
      </c>
      <c r="F6" s="394">
        <v>0.47957839262187091</v>
      </c>
      <c r="G6" s="1" t="s">
        <v>59</v>
      </c>
      <c r="H6" s="1" t="s">
        <v>272</v>
      </c>
      <c r="I6" s="393">
        <v>2.2770000000000001</v>
      </c>
      <c r="J6" s="393">
        <v>1.952</v>
      </c>
      <c r="K6" s="399">
        <v>0.7</v>
      </c>
      <c r="L6" s="1" t="s">
        <v>868</v>
      </c>
    </row>
    <row r="7" spans="1:12">
      <c r="A7" s="1" t="s">
        <v>82</v>
      </c>
      <c r="B7" s="1" t="s">
        <v>200</v>
      </c>
      <c r="C7" s="393">
        <v>753.24653405666038</v>
      </c>
      <c r="D7" s="393">
        <v>494.80673598553341</v>
      </c>
      <c r="E7" s="393">
        <v>328.25632911392393</v>
      </c>
      <c r="F7" s="394">
        <v>0.49337155141526334</v>
      </c>
      <c r="G7" s="1" t="s">
        <v>59</v>
      </c>
      <c r="H7" s="1" t="s">
        <v>272</v>
      </c>
      <c r="I7" s="393">
        <v>2.7909999999999999</v>
      </c>
      <c r="J7" s="393">
        <v>2.4630000000000001</v>
      </c>
      <c r="K7" s="399">
        <v>0.7</v>
      </c>
      <c r="L7" s="1" t="s">
        <v>869</v>
      </c>
    </row>
    <row r="8" spans="1:12">
      <c r="A8" s="1" t="s">
        <v>82</v>
      </c>
      <c r="B8" s="1" t="s">
        <v>181</v>
      </c>
      <c r="C8" s="393">
        <v>753.24653405666038</v>
      </c>
      <c r="D8" s="393">
        <v>494.80673598553341</v>
      </c>
      <c r="E8" s="393">
        <v>328.25632911392393</v>
      </c>
      <c r="F8" s="394">
        <v>0.49855491329479767</v>
      </c>
      <c r="G8" s="1" t="s">
        <v>59</v>
      </c>
      <c r="H8" s="1" t="s">
        <v>272</v>
      </c>
      <c r="I8" s="393">
        <v>2.7679999999999998</v>
      </c>
      <c r="J8" s="393">
        <v>2.468</v>
      </c>
      <c r="K8" s="399">
        <v>0.7</v>
      </c>
      <c r="L8" s="1" t="s">
        <v>870</v>
      </c>
    </row>
    <row r="9" spans="1:12">
      <c r="A9" s="1" t="s">
        <v>744</v>
      </c>
      <c r="B9" s="1" t="s">
        <v>746</v>
      </c>
      <c r="C9" s="393">
        <v>630.44000000000005</v>
      </c>
      <c r="D9" s="393">
        <v>461.82</v>
      </c>
      <c r="E9" s="393">
        <v>340.03</v>
      </c>
      <c r="F9" s="394">
        <v>0.46242038216560505</v>
      </c>
      <c r="G9" s="1" t="s">
        <v>60</v>
      </c>
      <c r="H9" s="1" t="s">
        <v>274</v>
      </c>
      <c r="I9" s="393">
        <v>1.57</v>
      </c>
      <c r="J9" s="393">
        <v>1.44</v>
      </c>
      <c r="K9" s="399">
        <v>0.7</v>
      </c>
      <c r="L9" s="1" t="s">
        <v>871</v>
      </c>
    </row>
    <row r="10" spans="1:12">
      <c r="A10" s="1" t="s">
        <v>744</v>
      </c>
      <c r="B10" s="1" t="s">
        <v>752</v>
      </c>
      <c r="C10" s="393">
        <v>541.79999999999995</v>
      </c>
      <c r="D10" s="393">
        <v>393.49</v>
      </c>
      <c r="E10" s="393">
        <v>286.89999999999998</v>
      </c>
      <c r="F10" s="394">
        <v>0.39404255319148934</v>
      </c>
      <c r="G10" s="1" t="s">
        <v>60</v>
      </c>
      <c r="H10" s="1" t="s">
        <v>274</v>
      </c>
      <c r="I10" s="393">
        <v>2.35</v>
      </c>
      <c r="J10" s="393">
        <v>1.52</v>
      </c>
      <c r="K10" s="399">
        <v>0.7</v>
      </c>
      <c r="L10" s="1" t="s">
        <v>872</v>
      </c>
    </row>
    <row r="11" spans="1:12">
      <c r="A11" s="1" t="s">
        <v>744</v>
      </c>
      <c r="B11" s="1" t="s">
        <v>759</v>
      </c>
      <c r="C11" s="393">
        <v>630.44000000000005</v>
      </c>
      <c r="D11" s="393">
        <v>461.82</v>
      </c>
      <c r="E11" s="393">
        <v>340.03</v>
      </c>
      <c r="F11" s="394">
        <v>0.46255319148936169</v>
      </c>
      <c r="G11" s="1" t="s">
        <v>60</v>
      </c>
      <c r="H11" s="1" t="s">
        <v>274</v>
      </c>
      <c r="I11" s="393">
        <v>2.35</v>
      </c>
      <c r="J11" s="393">
        <v>2.15</v>
      </c>
      <c r="K11" s="399">
        <v>0.7</v>
      </c>
      <c r="L11" s="1" t="s">
        <v>873</v>
      </c>
    </row>
    <row r="12" spans="1:12">
      <c r="A12" s="1" t="s">
        <v>744</v>
      </c>
      <c r="B12" s="1" t="s">
        <v>766</v>
      </c>
      <c r="C12" s="393">
        <v>541.79999999999995</v>
      </c>
      <c r="D12" s="393">
        <v>393.49</v>
      </c>
      <c r="E12" s="393">
        <v>286.89999999999998</v>
      </c>
      <c r="F12" s="394">
        <v>0.39428571428571429</v>
      </c>
      <c r="G12" s="1" t="s">
        <v>60</v>
      </c>
      <c r="H12" s="1" t="s">
        <v>274</v>
      </c>
      <c r="I12" s="393">
        <v>3.15</v>
      </c>
      <c r="J12" s="393">
        <v>2.0299999999999998</v>
      </c>
      <c r="K12" s="399">
        <v>0.7</v>
      </c>
      <c r="L12" s="1" t="s">
        <v>874</v>
      </c>
    </row>
    <row r="13" spans="1:12">
      <c r="A13" s="1" t="s">
        <v>744</v>
      </c>
      <c r="B13" s="1" t="s">
        <v>771</v>
      </c>
      <c r="C13" s="393">
        <v>630.44000000000005</v>
      </c>
      <c r="D13" s="393">
        <v>461.82</v>
      </c>
      <c r="E13" s="393">
        <v>340.03</v>
      </c>
      <c r="F13" s="394">
        <v>0.46285714285714286</v>
      </c>
      <c r="G13" s="1" t="s">
        <v>60</v>
      </c>
      <c r="H13" s="1" t="s">
        <v>274</v>
      </c>
      <c r="I13" s="393">
        <v>3.15</v>
      </c>
      <c r="J13" s="393">
        <v>2.89</v>
      </c>
      <c r="K13" s="399">
        <v>0.7</v>
      </c>
      <c r="L13" s="1" t="s">
        <v>875</v>
      </c>
    </row>
    <row r="14" spans="1:12">
      <c r="A14" s="1" t="s">
        <v>744</v>
      </c>
      <c r="B14" s="1" t="s">
        <v>775</v>
      </c>
      <c r="C14" s="393">
        <v>541.79999999999995</v>
      </c>
      <c r="D14" s="393">
        <v>393.49</v>
      </c>
      <c r="E14" s="393">
        <v>286.89999999999998</v>
      </c>
      <c r="F14" s="394">
        <v>0.39345991561181431</v>
      </c>
      <c r="G14" s="1" t="s">
        <v>60</v>
      </c>
      <c r="H14" s="1" t="s">
        <v>274</v>
      </c>
      <c r="I14" s="393">
        <v>4.74</v>
      </c>
      <c r="J14" s="393">
        <v>3.04</v>
      </c>
      <c r="K14" s="399">
        <v>0.7</v>
      </c>
      <c r="L14" s="1" t="s">
        <v>876</v>
      </c>
    </row>
    <row r="15" spans="1:12">
      <c r="A15" s="1" t="s">
        <v>744</v>
      </c>
      <c r="B15" s="1" t="s">
        <v>778</v>
      </c>
      <c r="C15" s="393">
        <v>630.44000000000005</v>
      </c>
      <c r="D15" s="393">
        <v>461.82</v>
      </c>
      <c r="E15" s="393">
        <v>340.03</v>
      </c>
      <c r="F15" s="394">
        <v>0.46181434599156118</v>
      </c>
      <c r="G15" s="1" t="s">
        <v>60</v>
      </c>
      <c r="H15" s="1" t="s">
        <v>274</v>
      </c>
      <c r="I15" s="393">
        <v>4.74</v>
      </c>
      <c r="J15" s="393">
        <v>4.33</v>
      </c>
      <c r="K15" s="399">
        <v>0.7</v>
      </c>
      <c r="L15" s="1" t="s">
        <v>877</v>
      </c>
    </row>
    <row r="16" spans="1:12">
      <c r="A16" s="1" t="s">
        <v>744</v>
      </c>
      <c r="B16" s="1" t="s">
        <v>782</v>
      </c>
      <c r="C16" s="393">
        <v>541.79999999999995</v>
      </c>
      <c r="D16" s="393">
        <v>393.49</v>
      </c>
      <c r="E16" s="393">
        <v>286.89999999999998</v>
      </c>
      <c r="F16" s="394">
        <v>0.39426751592356685</v>
      </c>
      <c r="G16" s="1" t="s">
        <v>60</v>
      </c>
      <c r="H16" s="1" t="s">
        <v>274</v>
      </c>
      <c r="I16" s="393">
        <v>1.57</v>
      </c>
      <c r="J16" s="393">
        <v>1.01</v>
      </c>
      <c r="K16" s="399">
        <v>0.7</v>
      </c>
      <c r="L16" s="1" t="s">
        <v>878</v>
      </c>
    </row>
    <row r="17" spans="1:12">
      <c r="A17" s="1" t="s">
        <v>744</v>
      </c>
      <c r="B17" s="1" t="s">
        <v>1144</v>
      </c>
      <c r="C17" s="393">
        <v>563.22129482005164</v>
      </c>
      <c r="D17" s="393">
        <v>399.56481094742065</v>
      </c>
      <c r="E17" s="393">
        <v>285.98573179473499</v>
      </c>
      <c r="F17" s="394">
        <v>0.39937888198757765</v>
      </c>
      <c r="G17" s="1" t="s">
        <v>60</v>
      </c>
      <c r="H17" s="1" t="s">
        <v>274</v>
      </c>
      <c r="I17" s="393">
        <v>1.61</v>
      </c>
      <c r="J17" s="393">
        <v>1.44</v>
      </c>
      <c r="K17" s="399">
        <v>0.7</v>
      </c>
      <c r="L17" s="1" t="s">
        <v>1218</v>
      </c>
    </row>
    <row r="18" spans="1:12">
      <c r="A18" s="1" t="s">
        <v>744</v>
      </c>
      <c r="B18" s="1" t="s">
        <v>1145</v>
      </c>
      <c r="C18" s="393">
        <v>563.22129482005164</v>
      </c>
      <c r="D18" s="393">
        <v>399.56481094742065</v>
      </c>
      <c r="E18" s="393">
        <v>285.98573179473499</v>
      </c>
      <c r="F18" s="394">
        <v>0.39969040247678017</v>
      </c>
      <c r="G18" s="1" t="s">
        <v>60</v>
      </c>
      <c r="H18" s="1" t="s">
        <v>274</v>
      </c>
      <c r="I18" s="393">
        <v>3.23</v>
      </c>
      <c r="J18" s="393">
        <v>2.89</v>
      </c>
      <c r="K18" s="399">
        <v>0.7</v>
      </c>
      <c r="L18" s="1" t="s">
        <v>1219</v>
      </c>
    </row>
    <row r="19" spans="1:12">
      <c r="A19" s="1" t="s">
        <v>744</v>
      </c>
      <c r="B19" s="1" t="s">
        <v>1146</v>
      </c>
      <c r="C19" s="393">
        <v>563.22129482005164</v>
      </c>
      <c r="D19" s="393">
        <v>399.56481094742065</v>
      </c>
      <c r="E19" s="393">
        <v>285.98573179473499</v>
      </c>
      <c r="F19" s="394">
        <v>0.39979381443298972</v>
      </c>
      <c r="G19" s="1" t="s">
        <v>60</v>
      </c>
      <c r="H19" s="1" t="s">
        <v>274</v>
      </c>
      <c r="I19" s="393">
        <v>4.8499999999999996</v>
      </c>
      <c r="J19" s="393">
        <v>4.33</v>
      </c>
      <c r="K19" s="399">
        <v>0.7</v>
      </c>
      <c r="L19" s="1" t="s">
        <v>1220</v>
      </c>
    </row>
    <row r="20" spans="1:12">
      <c r="A20" s="1" t="s">
        <v>80</v>
      </c>
      <c r="B20" s="1" t="s">
        <v>793</v>
      </c>
      <c r="C20" s="393">
        <v>683.63110393020304</v>
      </c>
      <c r="D20" s="393">
        <v>491.74020262145882</v>
      </c>
      <c r="E20" s="393">
        <v>354.63523662346284</v>
      </c>
      <c r="F20" s="394">
        <v>0.49150943396226415</v>
      </c>
      <c r="G20" s="1" t="s">
        <v>60</v>
      </c>
      <c r="H20" s="1" t="s">
        <v>274</v>
      </c>
      <c r="I20" s="393">
        <v>2.12</v>
      </c>
      <c r="J20" s="393">
        <v>1.91</v>
      </c>
      <c r="K20" s="399">
        <v>0.7</v>
      </c>
      <c r="L20" s="1" t="s">
        <v>879</v>
      </c>
    </row>
    <row r="21" spans="1:12">
      <c r="A21" s="1" t="s">
        <v>81</v>
      </c>
      <c r="B21" s="1" t="s">
        <v>129</v>
      </c>
      <c r="C21" s="393">
        <v>768.59</v>
      </c>
      <c r="D21" s="393">
        <v>499.99</v>
      </c>
      <c r="E21" s="393">
        <v>328.01</v>
      </c>
      <c r="F21" s="394">
        <v>0.5</v>
      </c>
      <c r="G21" s="1" t="s">
        <v>59</v>
      </c>
      <c r="H21" s="1" t="s">
        <v>272</v>
      </c>
      <c r="I21" s="393">
        <v>2.25</v>
      </c>
      <c r="J21" s="393">
        <v>2.1360000000000001</v>
      </c>
      <c r="K21" s="399">
        <v>0.7</v>
      </c>
      <c r="L21" s="1" t="s">
        <v>880</v>
      </c>
    </row>
    <row r="22" spans="1:12">
      <c r="A22" s="1" t="s">
        <v>83</v>
      </c>
      <c r="B22" s="1" t="s">
        <v>250</v>
      </c>
      <c r="C22" s="393">
        <v>699.58009845288325</v>
      </c>
      <c r="D22" s="393">
        <v>451.91867088607597</v>
      </c>
      <c r="E22" s="393">
        <v>293.50379746835443</v>
      </c>
      <c r="F22" s="394">
        <v>0.45189873417721516</v>
      </c>
      <c r="G22" s="1" t="s">
        <v>59</v>
      </c>
      <c r="H22" s="1" t="s">
        <v>272</v>
      </c>
      <c r="I22" s="393">
        <v>2.37</v>
      </c>
      <c r="J22" s="393">
        <v>2.2519999999999998</v>
      </c>
      <c r="K22" s="399">
        <v>0.7</v>
      </c>
      <c r="L22" s="1" t="s">
        <v>881</v>
      </c>
    </row>
    <row r="23" spans="1:12">
      <c r="A23" s="1" t="s">
        <v>83</v>
      </c>
      <c r="B23" s="1" t="s">
        <v>246</v>
      </c>
      <c r="C23" s="393">
        <v>389.62152114956461</v>
      </c>
      <c r="D23" s="393">
        <v>261.29721155559503</v>
      </c>
      <c r="E23" s="393">
        <v>176.48107963754904</v>
      </c>
      <c r="F23" s="394">
        <v>0.2614754098360656</v>
      </c>
      <c r="G23" s="1" t="s">
        <v>60</v>
      </c>
      <c r="H23" s="1" t="s">
        <v>274</v>
      </c>
      <c r="I23" s="393">
        <v>1.22</v>
      </c>
      <c r="J23" s="393">
        <v>0.46</v>
      </c>
      <c r="K23" s="399">
        <v>0.7</v>
      </c>
      <c r="L23" s="1" t="s">
        <v>884</v>
      </c>
    </row>
    <row r="24" spans="1:12">
      <c r="A24" s="1" t="s">
        <v>83</v>
      </c>
      <c r="B24" s="1" t="s">
        <v>248</v>
      </c>
      <c r="C24" s="393">
        <v>606.29</v>
      </c>
      <c r="D24" s="393">
        <v>447.61</v>
      </c>
      <c r="E24" s="393">
        <v>331.54</v>
      </c>
      <c r="F24" s="394">
        <v>0.44754098360655742</v>
      </c>
      <c r="G24" s="1" t="s">
        <v>60</v>
      </c>
      <c r="H24" s="1" t="s">
        <v>274</v>
      </c>
      <c r="I24" s="393">
        <v>1.22</v>
      </c>
      <c r="J24" s="393">
        <v>0.98</v>
      </c>
      <c r="K24" s="399">
        <v>0.7</v>
      </c>
      <c r="L24" s="1" t="s">
        <v>885</v>
      </c>
    </row>
    <row r="25" spans="1:12">
      <c r="A25" s="1" t="s">
        <v>83</v>
      </c>
      <c r="B25" s="1" t="s">
        <v>233</v>
      </c>
      <c r="C25" s="393">
        <v>606.29</v>
      </c>
      <c r="D25" s="393">
        <v>447.61</v>
      </c>
      <c r="E25" s="393">
        <v>331.54</v>
      </c>
      <c r="F25" s="394">
        <v>0.44754098360655742</v>
      </c>
      <c r="G25" s="1" t="s">
        <v>60</v>
      </c>
      <c r="H25" s="1" t="s">
        <v>274</v>
      </c>
      <c r="I25" s="393">
        <v>1.22</v>
      </c>
      <c r="J25" s="393">
        <v>0.98</v>
      </c>
      <c r="K25" s="399">
        <v>0.7</v>
      </c>
      <c r="L25" s="1" t="s">
        <v>888</v>
      </c>
    </row>
    <row r="26" spans="1:12">
      <c r="A26" s="1" t="s">
        <v>83</v>
      </c>
      <c r="B26" s="1" t="s">
        <v>238</v>
      </c>
      <c r="C26" s="393">
        <v>389.62</v>
      </c>
      <c r="D26" s="393">
        <v>261.3</v>
      </c>
      <c r="E26" s="393">
        <v>176.48</v>
      </c>
      <c r="F26" s="394">
        <v>0.2614754098360656</v>
      </c>
      <c r="G26" s="1" t="s">
        <v>60</v>
      </c>
      <c r="H26" s="1" t="s">
        <v>274</v>
      </c>
      <c r="I26" s="393">
        <v>1.22</v>
      </c>
      <c r="J26" s="393">
        <v>0.46</v>
      </c>
      <c r="K26" s="399">
        <v>0.7</v>
      </c>
      <c r="L26" s="1" t="s">
        <v>889</v>
      </c>
    </row>
    <row r="27" spans="1:12">
      <c r="A27" s="1" t="s">
        <v>83</v>
      </c>
      <c r="B27" s="1" t="s">
        <v>182</v>
      </c>
      <c r="C27" s="393">
        <v>699.58009845288325</v>
      </c>
      <c r="D27" s="393">
        <v>451.91867088607597</v>
      </c>
      <c r="E27" s="393">
        <v>293.50379746835443</v>
      </c>
      <c r="F27" s="394">
        <v>0.45189873417721516</v>
      </c>
      <c r="G27" s="1" t="s">
        <v>59</v>
      </c>
      <c r="H27" s="1" t="s">
        <v>272</v>
      </c>
      <c r="I27" s="393">
        <v>2.37</v>
      </c>
      <c r="J27" s="393">
        <v>2.2519999999999998</v>
      </c>
      <c r="K27" s="399">
        <v>0.7</v>
      </c>
      <c r="L27" s="1" t="s">
        <v>886</v>
      </c>
    </row>
    <row r="28" spans="1:12">
      <c r="A28" s="1" t="s">
        <v>83</v>
      </c>
      <c r="B28" s="1" t="s">
        <v>201</v>
      </c>
      <c r="C28" s="393">
        <v>709.64866385372716</v>
      </c>
      <c r="D28" s="393">
        <v>452.34303797468357</v>
      </c>
      <c r="E28" s="393">
        <v>289.8</v>
      </c>
      <c r="F28" s="394">
        <v>0.45232067510548524</v>
      </c>
      <c r="G28" s="1" t="s">
        <v>59</v>
      </c>
      <c r="H28" s="1" t="s">
        <v>272</v>
      </c>
      <c r="I28" s="393">
        <v>2.37</v>
      </c>
      <c r="J28" s="393">
        <v>2.2519999999999998</v>
      </c>
      <c r="K28" s="399">
        <v>0.7</v>
      </c>
      <c r="L28" s="1" t="s">
        <v>887</v>
      </c>
    </row>
    <row r="29" spans="1:12">
      <c r="A29" s="1" t="s">
        <v>83</v>
      </c>
      <c r="B29" s="1" t="s">
        <v>131</v>
      </c>
      <c r="C29" s="393">
        <v>759.10222222222217</v>
      </c>
      <c r="D29" s="393">
        <v>492.75352941176476</v>
      </c>
      <c r="E29" s="393">
        <v>321.90392156862742</v>
      </c>
      <c r="F29" s="394">
        <v>0.49294117647058822</v>
      </c>
      <c r="G29" s="1" t="s">
        <v>59</v>
      </c>
      <c r="H29" s="1" t="s">
        <v>272</v>
      </c>
      <c r="I29" s="393">
        <v>2.5499999999999998</v>
      </c>
      <c r="J29" s="393">
        <v>2.4260000000000002</v>
      </c>
      <c r="K29" s="399">
        <v>0.7</v>
      </c>
      <c r="L29" s="1" t="s">
        <v>890</v>
      </c>
    </row>
    <row r="30" spans="1:12">
      <c r="A30" s="1" t="s">
        <v>83</v>
      </c>
      <c r="B30" s="1" t="s">
        <v>251</v>
      </c>
      <c r="C30" s="393">
        <v>709.64866385372716</v>
      </c>
      <c r="D30" s="393">
        <v>452.34303797468357</v>
      </c>
      <c r="E30" s="393">
        <v>289.8</v>
      </c>
      <c r="F30" s="394">
        <v>0.45232067510548524</v>
      </c>
      <c r="G30" s="1" t="s">
        <v>59</v>
      </c>
      <c r="H30" s="1" t="s">
        <v>272</v>
      </c>
      <c r="I30" s="393">
        <v>2.37</v>
      </c>
      <c r="J30" s="393">
        <v>2.2519999999999998</v>
      </c>
      <c r="K30" s="399">
        <v>0.7</v>
      </c>
      <c r="L30" s="1" t="s">
        <v>882</v>
      </c>
    </row>
    <row r="31" spans="1:12">
      <c r="A31" s="1" t="s">
        <v>83</v>
      </c>
      <c r="B31" s="1" t="s">
        <v>253</v>
      </c>
      <c r="C31" s="393">
        <v>759.10222222222217</v>
      </c>
      <c r="D31" s="393">
        <v>492.75352941176476</v>
      </c>
      <c r="E31" s="393">
        <v>321.90392156862742</v>
      </c>
      <c r="F31" s="394">
        <v>0.49294117647058822</v>
      </c>
      <c r="G31" s="1" t="s">
        <v>59</v>
      </c>
      <c r="H31" s="1" t="s">
        <v>272</v>
      </c>
      <c r="I31" s="393">
        <v>2.5499999999999998</v>
      </c>
      <c r="J31" s="393">
        <v>2.4260000000000002</v>
      </c>
      <c r="K31" s="399">
        <v>0.7</v>
      </c>
      <c r="L31" s="1" t="s">
        <v>883</v>
      </c>
    </row>
    <row r="32" spans="1:12">
      <c r="A32" s="1" t="s">
        <v>84</v>
      </c>
      <c r="B32" s="1" t="s">
        <v>844</v>
      </c>
      <c r="C32" s="393">
        <v>746.22426666666672</v>
      </c>
      <c r="D32" s="393">
        <v>479.77020000000005</v>
      </c>
      <c r="E32" s="393">
        <v>307.67099999999999</v>
      </c>
      <c r="F32" s="394">
        <v>0.47960199004975129</v>
      </c>
      <c r="G32" s="1" t="s">
        <v>59</v>
      </c>
      <c r="H32" s="1" t="s">
        <v>272</v>
      </c>
      <c r="I32" s="393">
        <v>2.0099999999999998</v>
      </c>
      <c r="J32" s="393">
        <v>1.91</v>
      </c>
      <c r="K32" s="399">
        <v>0.7</v>
      </c>
      <c r="L32" s="1" t="s">
        <v>891</v>
      </c>
    </row>
    <row r="33" spans="1:12">
      <c r="A33" s="1" t="s">
        <v>84</v>
      </c>
      <c r="B33" s="1" t="s">
        <v>845</v>
      </c>
      <c r="C33" s="393">
        <v>746.22426666666672</v>
      </c>
      <c r="D33" s="393">
        <v>479.77020000000005</v>
      </c>
      <c r="E33" s="393">
        <v>307.67099999999999</v>
      </c>
      <c r="F33" s="394">
        <v>0.47960000000000003</v>
      </c>
      <c r="G33" s="1" t="s">
        <v>59</v>
      </c>
      <c r="H33" s="1" t="s">
        <v>272</v>
      </c>
      <c r="I33" s="393">
        <v>2.5</v>
      </c>
      <c r="J33" s="393">
        <v>2.39</v>
      </c>
      <c r="K33" s="399">
        <v>0.7</v>
      </c>
      <c r="L33" s="1" t="s">
        <v>892</v>
      </c>
    </row>
    <row r="34" spans="1:12">
      <c r="A34" s="1" t="s">
        <v>85</v>
      </c>
      <c r="B34" s="1" t="s">
        <v>753</v>
      </c>
      <c r="C34" s="393">
        <v>727.29966832504135</v>
      </c>
      <c r="D34" s="393">
        <v>466.66791044776119</v>
      </c>
      <c r="E34" s="393">
        <v>301.01044776119403</v>
      </c>
      <c r="F34" s="394">
        <v>0.46666666666666667</v>
      </c>
      <c r="G34" s="1" t="s">
        <v>59</v>
      </c>
      <c r="H34" s="1" t="s">
        <v>272</v>
      </c>
      <c r="I34" s="393">
        <v>2.0099999999999998</v>
      </c>
      <c r="J34" s="393">
        <v>1.87</v>
      </c>
      <c r="K34" s="399">
        <v>0.7</v>
      </c>
      <c r="L34" s="1" t="s">
        <v>893</v>
      </c>
    </row>
    <row r="35" spans="1:12">
      <c r="A35" s="1" t="s">
        <v>85</v>
      </c>
      <c r="B35" s="1" t="s">
        <v>760</v>
      </c>
      <c r="C35" s="393">
        <v>727.29966832504135</v>
      </c>
      <c r="D35" s="393">
        <v>466.66791044776119</v>
      </c>
      <c r="E35" s="393">
        <v>301.01044776119403</v>
      </c>
      <c r="F35" s="394">
        <v>0.46666666666666667</v>
      </c>
      <c r="G35" s="1" t="s">
        <v>59</v>
      </c>
      <c r="H35" s="1" t="s">
        <v>272</v>
      </c>
      <c r="I35" s="393">
        <v>2.0099999999999998</v>
      </c>
      <c r="J35" s="393">
        <v>1.87</v>
      </c>
      <c r="K35" s="399">
        <v>0.7</v>
      </c>
      <c r="L35" s="1" t="s">
        <v>894</v>
      </c>
    </row>
    <row r="36" spans="1:12">
      <c r="A36" s="1" t="s">
        <v>85</v>
      </c>
      <c r="B36" s="1" t="s">
        <v>767</v>
      </c>
      <c r="C36" s="393">
        <v>727.24417989417987</v>
      </c>
      <c r="D36" s="393">
        <v>466.72678571428577</v>
      </c>
      <c r="E36" s="393">
        <v>301.06111111111107</v>
      </c>
      <c r="F36" s="394">
        <v>0.46666666666666662</v>
      </c>
      <c r="G36" s="1" t="s">
        <v>59</v>
      </c>
      <c r="H36" s="1" t="s">
        <v>272</v>
      </c>
      <c r="I36" s="393">
        <v>2.52</v>
      </c>
      <c r="J36" s="393">
        <v>2.35</v>
      </c>
      <c r="K36" s="399">
        <v>0.7</v>
      </c>
      <c r="L36" s="1" t="s">
        <v>895</v>
      </c>
    </row>
    <row r="37" spans="1:12">
      <c r="A37" s="1" t="s">
        <v>85</v>
      </c>
      <c r="B37" s="1" t="s">
        <v>159</v>
      </c>
      <c r="C37" s="393">
        <v>753.61245136186767</v>
      </c>
      <c r="D37" s="393">
        <v>482.76420233463034</v>
      </c>
      <c r="E37" s="393">
        <v>310.89805447470815</v>
      </c>
      <c r="F37" s="394">
        <v>0.48287937743190668</v>
      </c>
      <c r="G37" s="1" t="s">
        <v>59</v>
      </c>
      <c r="H37" s="1" t="s">
        <v>272</v>
      </c>
      <c r="I37" s="393">
        <v>2.57</v>
      </c>
      <c r="J37" s="393">
        <v>2.38</v>
      </c>
      <c r="K37" s="399">
        <v>0.7</v>
      </c>
      <c r="L37" s="1" t="s">
        <v>896</v>
      </c>
    </row>
    <row r="38" spans="1:12">
      <c r="A38" s="1" t="s">
        <v>85</v>
      </c>
      <c r="B38" s="1" t="s">
        <v>183</v>
      </c>
      <c r="C38" s="393">
        <v>753.61245136186767</v>
      </c>
      <c r="D38" s="393">
        <v>482.76420233463034</v>
      </c>
      <c r="E38" s="393">
        <v>310.89805447470815</v>
      </c>
      <c r="F38" s="394">
        <v>0.48287937743190668</v>
      </c>
      <c r="G38" s="1" t="s">
        <v>59</v>
      </c>
      <c r="H38" s="1" t="s">
        <v>272</v>
      </c>
      <c r="I38" s="393">
        <v>2.57</v>
      </c>
      <c r="J38" s="393">
        <v>2.38</v>
      </c>
      <c r="K38" s="399">
        <v>0.7</v>
      </c>
      <c r="L38" s="1" t="s">
        <v>897</v>
      </c>
    </row>
    <row r="39" spans="1:12">
      <c r="A39" s="1" t="s">
        <v>86</v>
      </c>
      <c r="B39" s="1" t="s">
        <v>202</v>
      </c>
      <c r="C39" s="393">
        <v>735.3644947245283</v>
      </c>
      <c r="D39" s="393">
        <v>480.59435526792453</v>
      </c>
      <c r="E39" s="393">
        <v>316.09448212075461</v>
      </c>
      <c r="F39" s="394">
        <v>0.48075471698113209</v>
      </c>
      <c r="G39" s="1" t="s">
        <v>59</v>
      </c>
      <c r="H39" s="1" t="s">
        <v>272</v>
      </c>
      <c r="I39" s="393">
        <v>2.65</v>
      </c>
      <c r="J39" s="393">
        <v>2.4500000000000002</v>
      </c>
      <c r="K39" s="399">
        <v>0.7</v>
      </c>
      <c r="L39" s="1" t="s">
        <v>898</v>
      </c>
    </row>
    <row r="40" spans="1:12">
      <c r="A40" s="1" t="s">
        <v>86</v>
      </c>
      <c r="B40" s="1" t="s">
        <v>184</v>
      </c>
      <c r="C40" s="393">
        <v>735.3644947245283</v>
      </c>
      <c r="D40" s="393">
        <v>480.59435526792453</v>
      </c>
      <c r="E40" s="393">
        <v>316.09448212075461</v>
      </c>
      <c r="F40" s="394">
        <v>0.48075471698113209</v>
      </c>
      <c r="G40" s="1" t="s">
        <v>59</v>
      </c>
      <c r="H40" s="1" t="s">
        <v>272</v>
      </c>
      <c r="I40" s="393">
        <v>2.65</v>
      </c>
      <c r="J40" s="393">
        <v>2.4500000000000002</v>
      </c>
      <c r="K40" s="399">
        <v>0.7</v>
      </c>
      <c r="L40" s="1" t="s">
        <v>899</v>
      </c>
    </row>
    <row r="41" spans="1:12">
      <c r="A41" s="1" t="s">
        <v>846</v>
      </c>
      <c r="B41" s="1" t="s">
        <v>169</v>
      </c>
      <c r="C41" s="393">
        <v>712.21594258618472</v>
      </c>
      <c r="D41" s="393">
        <v>460.48615916955009</v>
      </c>
      <c r="E41" s="393">
        <v>300.41330257593233</v>
      </c>
      <c r="F41" s="394">
        <v>0.46059207996924256</v>
      </c>
      <c r="G41" s="1" t="s">
        <v>59</v>
      </c>
      <c r="H41" s="1" t="s">
        <v>272</v>
      </c>
      <c r="I41" s="393">
        <v>2.601</v>
      </c>
      <c r="J41" s="393">
        <v>2.3639999999999999</v>
      </c>
      <c r="K41" s="399">
        <v>0.7</v>
      </c>
      <c r="L41" s="1" t="s">
        <v>900</v>
      </c>
    </row>
    <row r="42" spans="1:12">
      <c r="A42" s="1" t="s">
        <v>846</v>
      </c>
      <c r="B42" s="1" t="s">
        <v>189</v>
      </c>
      <c r="C42" s="393">
        <v>712.21594258618472</v>
      </c>
      <c r="D42" s="393">
        <v>460.48615916955009</v>
      </c>
      <c r="E42" s="393">
        <v>300.41330257593233</v>
      </c>
      <c r="F42" s="394">
        <v>0.45183714001986103</v>
      </c>
      <c r="G42" s="1" t="s">
        <v>59</v>
      </c>
      <c r="H42" s="1" t="s">
        <v>272</v>
      </c>
      <c r="I42" s="393">
        <v>2.0139999999999998</v>
      </c>
      <c r="J42" s="393">
        <v>1.7909999999999999</v>
      </c>
      <c r="K42" s="399">
        <v>0.7</v>
      </c>
      <c r="L42" s="1" t="s">
        <v>901</v>
      </c>
    </row>
    <row r="43" spans="1:12">
      <c r="A43" s="1" t="s">
        <v>846</v>
      </c>
      <c r="B43" s="1" t="s">
        <v>141</v>
      </c>
      <c r="C43" s="393">
        <v>712.21594258618472</v>
      </c>
      <c r="D43" s="393">
        <v>460.48615916955009</v>
      </c>
      <c r="E43" s="393">
        <v>300.41330257593233</v>
      </c>
      <c r="F43" s="394">
        <v>0.46059207996924256</v>
      </c>
      <c r="G43" s="1" t="s">
        <v>59</v>
      </c>
      <c r="H43" s="1" t="s">
        <v>272</v>
      </c>
      <c r="I43" s="393">
        <v>2.601</v>
      </c>
      <c r="J43" s="393">
        <v>2.3639999999999999</v>
      </c>
      <c r="K43" s="399">
        <v>0.7</v>
      </c>
      <c r="L43" s="1" t="s">
        <v>902</v>
      </c>
    </row>
    <row r="44" spans="1:12">
      <c r="A44" s="1" t="s">
        <v>87</v>
      </c>
      <c r="B44" s="1" t="s">
        <v>747</v>
      </c>
      <c r="C44" s="393">
        <v>443.9</v>
      </c>
      <c r="D44" s="393">
        <v>188.62</v>
      </c>
      <c r="E44" s="393">
        <v>54.08</v>
      </c>
      <c r="F44" s="394">
        <v>0.18882978723404256</v>
      </c>
      <c r="G44" s="1" t="s">
        <v>65</v>
      </c>
      <c r="H44" s="1" t="s">
        <v>273</v>
      </c>
      <c r="I44" s="393">
        <v>1.88</v>
      </c>
      <c r="J44" s="393">
        <v>1.88</v>
      </c>
      <c r="K44" s="399">
        <v>0.8</v>
      </c>
      <c r="L44" s="1" t="s">
        <v>903</v>
      </c>
    </row>
    <row r="45" spans="1:12">
      <c r="A45" s="1" t="s">
        <v>87</v>
      </c>
      <c r="B45" s="1" t="s">
        <v>754</v>
      </c>
      <c r="C45" s="393">
        <v>290.74202127659572</v>
      </c>
      <c r="D45" s="393">
        <v>67.332446808510639</v>
      </c>
      <c r="E45" s="393">
        <v>0</v>
      </c>
      <c r="F45" s="394">
        <v>6.7553191489361702E-2</v>
      </c>
      <c r="G45" s="1" t="s">
        <v>65</v>
      </c>
      <c r="H45" s="1" t="s">
        <v>273</v>
      </c>
      <c r="I45" s="393">
        <v>1.88</v>
      </c>
      <c r="J45" s="393">
        <v>1.88</v>
      </c>
      <c r="K45" s="399">
        <v>0.8</v>
      </c>
      <c r="L45" s="1" t="s">
        <v>904</v>
      </c>
    </row>
    <row r="46" spans="1:12">
      <c r="A46" s="1" t="s">
        <v>87</v>
      </c>
      <c r="B46" s="1" t="s">
        <v>794</v>
      </c>
      <c r="C46" s="393">
        <v>247.53749999999997</v>
      </c>
      <c r="D46" s="393">
        <v>67.232812500000009</v>
      </c>
      <c r="E46" s="393">
        <v>0</v>
      </c>
      <c r="F46" s="394">
        <v>6.7307692307692318E-2</v>
      </c>
      <c r="G46" s="1" t="s">
        <v>65</v>
      </c>
      <c r="H46" s="1" t="s">
        <v>273</v>
      </c>
      <c r="I46" s="393">
        <v>2.08</v>
      </c>
      <c r="J46" s="393">
        <v>2.08</v>
      </c>
      <c r="K46" s="399">
        <v>0.8</v>
      </c>
      <c r="L46" s="1" t="s">
        <v>905</v>
      </c>
    </row>
    <row r="47" spans="1:12">
      <c r="A47" s="1" t="s">
        <v>87</v>
      </c>
      <c r="B47" s="1" t="s">
        <v>795</v>
      </c>
      <c r="C47" s="393">
        <v>232.48429487179482</v>
      </c>
      <c r="D47" s="393">
        <v>51.654807692307685</v>
      </c>
      <c r="E47" s="393">
        <v>0</v>
      </c>
      <c r="F47" s="394">
        <v>5.144230769230769E-2</v>
      </c>
      <c r="G47" s="1" t="s">
        <v>65</v>
      </c>
      <c r="H47" s="1" t="s">
        <v>273</v>
      </c>
      <c r="I47" s="393">
        <v>2.08</v>
      </c>
      <c r="J47" s="393">
        <v>2.08</v>
      </c>
      <c r="K47" s="399">
        <v>0.8</v>
      </c>
      <c r="L47" s="1" t="s">
        <v>906</v>
      </c>
    </row>
    <row r="48" spans="1:12">
      <c r="A48" s="1" t="s">
        <v>87</v>
      </c>
      <c r="B48" s="1" t="s">
        <v>847</v>
      </c>
      <c r="C48" s="393">
        <v>304.34307692307692</v>
      </c>
      <c r="D48" s="393">
        <v>86.01</v>
      </c>
      <c r="E48" s="393">
        <v>0</v>
      </c>
      <c r="F48" s="394">
        <v>8.6153846153846164E-2</v>
      </c>
      <c r="G48" s="1" t="s">
        <v>65</v>
      </c>
      <c r="H48" s="1" t="s">
        <v>273</v>
      </c>
      <c r="I48" s="393">
        <v>1.95</v>
      </c>
      <c r="J48" s="393">
        <v>1.95</v>
      </c>
      <c r="K48" s="399">
        <v>0.8</v>
      </c>
      <c r="L48" s="1" t="s">
        <v>907</v>
      </c>
    </row>
    <row r="49" spans="1:12">
      <c r="A49" s="1" t="s">
        <v>87</v>
      </c>
      <c r="B49" s="1" t="s">
        <v>848</v>
      </c>
      <c r="C49" s="393">
        <v>253.58384615384611</v>
      </c>
      <c r="D49" s="393">
        <v>46.606153846153845</v>
      </c>
      <c r="E49" s="393">
        <v>0</v>
      </c>
      <c r="F49" s="394">
        <v>4.6666666666666669E-2</v>
      </c>
      <c r="G49" s="1" t="s">
        <v>65</v>
      </c>
      <c r="H49" s="1" t="s">
        <v>273</v>
      </c>
      <c r="I49" s="393">
        <v>1.95</v>
      </c>
      <c r="J49" s="393">
        <v>1.95</v>
      </c>
      <c r="K49" s="399">
        <v>0.8</v>
      </c>
      <c r="L49" s="1" t="s">
        <v>908</v>
      </c>
    </row>
    <row r="50" spans="1:12">
      <c r="A50" s="1" t="s">
        <v>87</v>
      </c>
      <c r="B50" s="1" t="s">
        <v>849</v>
      </c>
      <c r="C50" s="393">
        <v>288.42</v>
      </c>
      <c r="D50" s="393">
        <v>62.027307692307694</v>
      </c>
      <c r="E50" s="393">
        <v>0</v>
      </c>
      <c r="F50" s="394">
        <v>6.2051282051282054E-2</v>
      </c>
      <c r="G50" s="1" t="s">
        <v>65</v>
      </c>
      <c r="H50" s="1" t="s">
        <v>273</v>
      </c>
      <c r="I50" s="393">
        <v>1.95</v>
      </c>
      <c r="J50" s="393">
        <v>1.95</v>
      </c>
      <c r="K50" s="399">
        <v>0.8</v>
      </c>
      <c r="L50" s="1" t="s">
        <v>909</v>
      </c>
    </row>
    <row r="51" spans="1:12">
      <c r="A51" s="1" t="s">
        <v>88</v>
      </c>
      <c r="B51" s="1" t="s">
        <v>748</v>
      </c>
      <c r="C51" s="393">
        <v>529.41999999999996</v>
      </c>
      <c r="D51" s="393">
        <v>382.12</v>
      </c>
      <c r="E51" s="393">
        <v>277.08</v>
      </c>
      <c r="F51" s="394">
        <v>0.3820784069695084</v>
      </c>
      <c r="G51" s="1" t="s">
        <v>60</v>
      </c>
      <c r="H51" s="1" t="s">
        <v>274</v>
      </c>
      <c r="I51" s="393">
        <v>1.607</v>
      </c>
      <c r="J51" s="393">
        <v>1.0129999999999999</v>
      </c>
      <c r="K51" s="399">
        <v>0.7</v>
      </c>
      <c r="L51" s="1" t="s">
        <v>910</v>
      </c>
    </row>
    <row r="52" spans="1:12">
      <c r="A52" s="1" t="s">
        <v>88</v>
      </c>
      <c r="B52" s="1" t="s">
        <v>755</v>
      </c>
      <c r="C52" s="393">
        <v>529.41999999999996</v>
      </c>
      <c r="D52" s="393">
        <v>382.12</v>
      </c>
      <c r="E52" s="393">
        <v>277.08</v>
      </c>
      <c r="F52" s="394">
        <v>0.38170478170478173</v>
      </c>
      <c r="G52" s="1" t="s">
        <v>60</v>
      </c>
      <c r="H52" s="1" t="s">
        <v>274</v>
      </c>
      <c r="I52" s="393">
        <v>2.4049999999999998</v>
      </c>
      <c r="J52" s="393">
        <v>1.5189999999999999</v>
      </c>
      <c r="K52" s="399">
        <v>0.7</v>
      </c>
      <c r="L52" s="1" t="s">
        <v>911</v>
      </c>
    </row>
    <row r="53" spans="1:12">
      <c r="A53" s="1" t="s">
        <v>88</v>
      </c>
      <c r="B53" s="1" t="s">
        <v>761</v>
      </c>
      <c r="C53" s="393">
        <v>529.41999999999996</v>
      </c>
      <c r="D53" s="393">
        <v>382.12</v>
      </c>
      <c r="E53" s="393">
        <v>277.08</v>
      </c>
      <c r="F53" s="394">
        <v>0.38170542635658916</v>
      </c>
      <c r="G53" s="1" t="s">
        <v>60</v>
      </c>
      <c r="H53" s="1" t="s">
        <v>274</v>
      </c>
      <c r="I53" s="393">
        <v>3.2250000000000001</v>
      </c>
      <c r="J53" s="393">
        <v>2.0259999999999998</v>
      </c>
      <c r="K53" s="399">
        <v>0.7</v>
      </c>
      <c r="L53" s="1" t="s">
        <v>912</v>
      </c>
    </row>
    <row r="54" spans="1:12">
      <c r="A54" s="1" t="s">
        <v>88</v>
      </c>
      <c r="B54" s="1" t="s">
        <v>768</v>
      </c>
      <c r="C54" s="393">
        <v>529.41999999999996</v>
      </c>
      <c r="D54" s="393">
        <v>382.12</v>
      </c>
      <c r="E54" s="393">
        <v>277.08</v>
      </c>
      <c r="F54" s="394">
        <v>0.38186699710863281</v>
      </c>
      <c r="G54" s="1" t="s">
        <v>60</v>
      </c>
      <c r="H54" s="1" t="s">
        <v>274</v>
      </c>
      <c r="I54" s="393">
        <v>4.8419999999999996</v>
      </c>
      <c r="J54" s="393">
        <v>3.0390000000000001</v>
      </c>
      <c r="K54" s="399">
        <v>0.7</v>
      </c>
      <c r="L54" s="1" t="s">
        <v>913</v>
      </c>
    </row>
    <row r="55" spans="1:12">
      <c r="A55" s="1" t="s">
        <v>88</v>
      </c>
      <c r="B55" s="1" t="s">
        <v>160</v>
      </c>
      <c r="C55" s="393">
        <v>701.86666666666667</v>
      </c>
      <c r="D55" s="393">
        <v>467.64071146245067</v>
      </c>
      <c r="E55" s="393">
        <v>314.04545454545456</v>
      </c>
      <c r="F55" s="394">
        <v>0.46758893280632419</v>
      </c>
      <c r="G55" s="1" t="s">
        <v>59</v>
      </c>
      <c r="H55" s="1" t="s">
        <v>272</v>
      </c>
      <c r="I55" s="393">
        <v>2.5299999999999998</v>
      </c>
      <c r="J55" s="393">
        <v>2.2400000000000002</v>
      </c>
      <c r="K55" s="399">
        <v>0.7</v>
      </c>
      <c r="L55" s="1" t="s">
        <v>914</v>
      </c>
    </row>
    <row r="56" spans="1:12">
      <c r="A56" s="1" t="s">
        <v>88</v>
      </c>
      <c r="B56" s="1" t="s">
        <v>132</v>
      </c>
      <c r="C56" s="393">
        <v>701.86666666666667</v>
      </c>
      <c r="D56" s="393">
        <v>467.64071146245067</v>
      </c>
      <c r="E56" s="393">
        <v>314.04545454545456</v>
      </c>
      <c r="F56" s="394">
        <v>0.46758893280632419</v>
      </c>
      <c r="G56" s="1" t="s">
        <v>59</v>
      </c>
      <c r="H56" s="1" t="s">
        <v>272</v>
      </c>
      <c r="I56" s="393">
        <v>2.5299999999999998</v>
      </c>
      <c r="J56" s="393">
        <v>2.2400000000000002</v>
      </c>
      <c r="K56" s="399">
        <v>0.7</v>
      </c>
      <c r="L56" s="1" t="s">
        <v>915</v>
      </c>
    </row>
    <row r="57" spans="1:12">
      <c r="A57" s="1" t="s">
        <v>88</v>
      </c>
      <c r="B57" s="1" t="s">
        <v>1147</v>
      </c>
      <c r="C57" s="393">
        <v>695.21333333333337</v>
      </c>
      <c r="D57" s="393">
        <v>456.66000000000014</v>
      </c>
      <c r="E57" s="393">
        <v>301.70000000000005</v>
      </c>
      <c r="F57" s="394">
        <v>0.45652173913043481</v>
      </c>
      <c r="G57" s="1" t="s">
        <v>59</v>
      </c>
      <c r="H57" s="1" t="s">
        <v>272</v>
      </c>
      <c r="I57" s="393">
        <v>2.2999999999999998</v>
      </c>
      <c r="J57" s="393">
        <v>2.11</v>
      </c>
      <c r="K57" s="399">
        <v>0.7</v>
      </c>
      <c r="L57" s="1" t="s">
        <v>1221</v>
      </c>
    </row>
    <row r="58" spans="1:12">
      <c r="A58" s="1" t="s">
        <v>88</v>
      </c>
      <c r="B58" s="1" t="s">
        <v>1148</v>
      </c>
      <c r="C58" s="393">
        <v>707.51999999999987</v>
      </c>
      <c r="D58" s="393">
        <v>468.25043478260881</v>
      </c>
      <c r="E58" s="393">
        <v>311.31130434782602</v>
      </c>
      <c r="F58" s="394">
        <v>0.4682608695652174</v>
      </c>
      <c r="G58" s="1" t="s">
        <v>59</v>
      </c>
      <c r="H58" s="1" t="s">
        <v>272</v>
      </c>
      <c r="I58" s="393">
        <v>2.2999999999999998</v>
      </c>
      <c r="J58" s="393">
        <v>2.11</v>
      </c>
      <c r="K58" s="399">
        <v>0.7</v>
      </c>
      <c r="L58" s="1" t="s">
        <v>1222</v>
      </c>
    </row>
    <row r="59" spans="1:12">
      <c r="A59" s="1" t="s">
        <v>89</v>
      </c>
      <c r="B59" s="1" t="s">
        <v>134</v>
      </c>
      <c r="C59" s="393">
        <v>755.87</v>
      </c>
      <c r="D59" s="393">
        <v>495.72</v>
      </c>
      <c r="E59" s="393">
        <v>327.26</v>
      </c>
      <c r="F59" s="394">
        <v>0.49573643410852708</v>
      </c>
      <c r="G59" s="1" t="s">
        <v>59</v>
      </c>
      <c r="H59" s="1" t="s">
        <v>272</v>
      </c>
      <c r="I59" s="393">
        <v>2.58</v>
      </c>
      <c r="J59" s="393">
        <v>2.3199999999999998</v>
      </c>
      <c r="K59" s="399">
        <v>0.7</v>
      </c>
      <c r="L59" s="1" t="s">
        <v>916</v>
      </c>
    </row>
    <row r="60" spans="1:12">
      <c r="A60" s="1" t="s">
        <v>89</v>
      </c>
      <c r="B60" s="1" t="s">
        <v>162</v>
      </c>
      <c r="C60" s="393">
        <v>755.87</v>
      </c>
      <c r="D60" s="393">
        <v>495.72</v>
      </c>
      <c r="E60" s="393">
        <v>327.26</v>
      </c>
      <c r="F60" s="394">
        <v>0.49573643410852708</v>
      </c>
      <c r="G60" s="1" t="s">
        <v>59</v>
      </c>
      <c r="H60" s="1" t="s">
        <v>272</v>
      </c>
      <c r="I60" s="393">
        <v>2.58</v>
      </c>
      <c r="J60" s="393">
        <v>2.3199999999999998</v>
      </c>
      <c r="K60" s="399">
        <v>0.7</v>
      </c>
      <c r="L60" s="1" t="s">
        <v>917</v>
      </c>
    </row>
    <row r="61" spans="1:12">
      <c r="A61" s="1" t="s">
        <v>89</v>
      </c>
      <c r="B61" s="1" t="s">
        <v>185</v>
      </c>
      <c r="C61" s="393">
        <v>755.87</v>
      </c>
      <c r="D61" s="393">
        <v>495.72</v>
      </c>
      <c r="E61" s="393">
        <v>327.26</v>
      </c>
      <c r="F61" s="394">
        <v>0.49573643410852708</v>
      </c>
      <c r="G61" s="1" t="s">
        <v>59</v>
      </c>
      <c r="H61" s="1" t="s">
        <v>272</v>
      </c>
      <c r="I61" s="393">
        <v>2.58</v>
      </c>
      <c r="J61" s="393">
        <v>2.3199999999999998</v>
      </c>
      <c r="K61" s="399">
        <v>0.7</v>
      </c>
      <c r="L61" s="1" t="s">
        <v>918</v>
      </c>
    </row>
    <row r="62" spans="1:12">
      <c r="A62" s="1" t="s">
        <v>89</v>
      </c>
      <c r="B62" s="1" t="s">
        <v>234</v>
      </c>
      <c r="C62" s="393">
        <v>748.88977423638778</v>
      </c>
      <c r="D62" s="393">
        <v>469.58486055776899</v>
      </c>
      <c r="E62" s="393">
        <v>291.33944223107568</v>
      </c>
      <c r="F62" s="394">
        <v>0.46972111553784868</v>
      </c>
      <c r="G62" s="1" t="s">
        <v>59</v>
      </c>
      <c r="H62" s="1" t="s">
        <v>272</v>
      </c>
      <c r="I62" s="393">
        <v>2.5099999999999998</v>
      </c>
      <c r="J62" s="393">
        <v>2.33</v>
      </c>
      <c r="K62" s="399">
        <v>0.7</v>
      </c>
      <c r="L62" s="1" t="s">
        <v>919</v>
      </c>
    </row>
    <row r="63" spans="1:12">
      <c r="A63" s="1" t="s">
        <v>89</v>
      </c>
      <c r="B63" s="1" t="s">
        <v>224</v>
      </c>
      <c r="C63" s="393">
        <v>748.88977423638778</v>
      </c>
      <c r="D63" s="393">
        <v>469.58486055776899</v>
      </c>
      <c r="E63" s="393">
        <v>291.33944223107568</v>
      </c>
      <c r="F63" s="394">
        <v>0.46972111553784868</v>
      </c>
      <c r="G63" s="1" t="s">
        <v>59</v>
      </c>
      <c r="H63" s="1" t="s">
        <v>272</v>
      </c>
      <c r="I63" s="393">
        <v>2.5099999999999998</v>
      </c>
      <c r="J63" s="393">
        <v>2.33</v>
      </c>
      <c r="K63" s="399">
        <v>0.7</v>
      </c>
      <c r="L63" s="1" t="s">
        <v>920</v>
      </c>
    </row>
    <row r="64" spans="1:12">
      <c r="A64" s="1" t="s">
        <v>1149</v>
      </c>
      <c r="B64" s="1" t="s">
        <v>1150</v>
      </c>
      <c r="C64" s="393">
        <v>685.88059701492534</v>
      </c>
      <c r="D64" s="393">
        <v>432.00000000000006</v>
      </c>
      <c r="E64" s="393">
        <v>273.15671641791045</v>
      </c>
      <c r="F64" s="394">
        <v>0.43184079601990055</v>
      </c>
      <c r="G64" s="1" t="s">
        <v>59</v>
      </c>
      <c r="H64" s="1" t="s">
        <v>272</v>
      </c>
      <c r="I64" s="393">
        <v>2.0099999999999998</v>
      </c>
      <c r="J64" s="393">
        <v>1.87</v>
      </c>
      <c r="K64" s="399">
        <v>0.7</v>
      </c>
      <c r="L64" s="1" t="s">
        <v>1223</v>
      </c>
    </row>
    <row r="65" spans="1:12">
      <c r="A65" s="1" t="s">
        <v>1149</v>
      </c>
      <c r="B65" s="1" t="s">
        <v>1151</v>
      </c>
      <c r="C65" s="393">
        <v>685.88059701492534</v>
      </c>
      <c r="D65" s="393">
        <v>432.00000000000006</v>
      </c>
      <c r="E65" s="393">
        <v>273.15671641791045</v>
      </c>
      <c r="F65" s="394">
        <v>0.43184079601990055</v>
      </c>
      <c r="G65" s="1" t="s">
        <v>59</v>
      </c>
      <c r="H65" s="1" t="s">
        <v>272</v>
      </c>
      <c r="I65" s="393">
        <v>2.0099999999999998</v>
      </c>
      <c r="J65" s="393">
        <v>1.87</v>
      </c>
      <c r="K65" s="399">
        <v>0.7</v>
      </c>
      <c r="L65" s="1" t="s">
        <v>1224</v>
      </c>
    </row>
    <row r="66" spans="1:12">
      <c r="A66" s="1" t="s">
        <v>1149</v>
      </c>
      <c r="B66" s="1" t="s">
        <v>1152</v>
      </c>
      <c r="C66" s="393">
        <v>686.0139442231075</v>
      </c>
      <c r="D66" s="393">
        <v>432.02689243027896</v>
      </c>
      <c r="E66" s="393">
        <v>273.0836653386454</v>
      </c>
      <c r="F66" s="394">
        <v>0.43187250996015941</v>
      </c>
      <c r="G66" s="1" t="s">
        <v>59</v>
      </c>
      <c r="H66" s="1" t="s">
        <v>272</v>
      </c>
      <c r="I66" s="393">
        <v>2.5099999999999998</v>
      </c>
      <c r="J66" s="393">
        <v>2.35</v>
      </c>
      <c r="K66" s="399">
        <v>0.7</v>
      </c>
      <c r="L66" s="1" t="s">
        <v>1225</v>
      </c>
    </row>
    <row r="67" spans="1:12">
      <c r="A67" s="1" t="s">
        <v>1149</v>
      </c>
      <c r="B67" s="1" t="s">
        <v>1153</v>
      </c>
      <c r="C67" s="393">
        <v>686.0139442231075</v>
      </c>
      <c r="D67" s="393">
        <v>432.02689243027896</v>
      </c>
      <c r="E67" s="393">
        <v>273.0836653386454</v>
      </c>
      <c r="F67" s="394">
        <v>0.43187250996015941</v>
      </c>
      <c r="G67" s="1" t="s">
        <v>59</v>
      </c>
      <c r="H67" s="1" t="s">
        <v>272</v>
      </c>
      <c r="I67" s="393">
        <v>2.5099999999999998</v>
      </c>
      <c r="J67" s="393">
        <v>2.35</v>
      </c>
      <c r="K67" s="399">
        <v>0.7</v>
      </c>
      <c r="L67" s="1" t="s">
        <v>1226</v>
      </c>
    </row>
    <row r="68" spans="1:12">
      <c r="A68" s="1" t="s">
        <v>91</v>
      </c>
      <c r="B68" s="1" t="s">
        <v>164</v>
      </c>
      <c r="C68" s="393">
        <v>738.83</v>
      </c>
      <c r="D68" s="393">
        <v>482.33</v>
      </c>
      <c r="E68" s="393">
        <v>317.43</v>
      </c>
      <c r="F68" s="394">
        <v>0.48247863247863249</v>
      </c>
      <c r="G68" s="1" t="s">
        <v>59</v>
      </c>
      <c r="H68" s="1" t="s">
        <v>272</v>
      </c>
      <c r="I68" s="393">
        <v>2.34</v>
      </c>
      <c r="J68" s="393">
        <v>2.2200000000000002</v>
      </c>
      <c r="K68" s="399">
        <v>0.7</v>
      </c>
      <c r="L68" s="1" t="s">
        <v>921</v>
      </c>
    </row>
    <row r="69" spans="1:12">
      <c r="A69" s="1" t="s">
        <v>91</v>
      </c>
      <c r="B69" s="1" t="s">
        <v>136</v>
      </c>
      <c r="C69" s="393">
        <v>738.83</v>
      </c>
      <c r="D69" s="393">
        <v>482.33</v>
      </c>
      <c r="E69" s="393">
        <v>317.43</v>
      </c>
      <c r="F69" s="394">
        <v>0.48247863247863249</v>
      </c>
      <c r="G69" s="1" t="s">
        <v>59</v>
      </c>
      <c r="H69" s="1" t="s">
        <v>272</v>
      </c>
      <c r="I69" s="393">
        <v>2.34</v>
      </c>
      <c r="J69" s="393">
        <v>2.2200000000000002</v>
      </c>
      <c r="K69" s="399">
        <v>0.7</v>
      </c>
      <c r="L69" s="1" t="s">
        <v>922</v>
      </c>
    </row>
    <row r="70" spans="1:12">
      <c r="A70" s="1" t="s">
        <v>1154</v>
      </c>
      <c r="B70" s="1" t="s">
        <v>1155</v>
      </c>
      <c r="C70" s="393">
        <v>638.5067961165048</v>
      </c>
      <c r="D70" s="393">
        <v>393.59053398058251</v>
      </c>
      <c r="E70" s="393">
        <v>242.56529126213587</v>
      </c>
      <c r="F70" s="394">
        <v>0.39368932038834953</v>
      </c>
      <c r="G70" s="1" t="s">
        <v>59</v>
      </c>
      <c r="H70" s="1" t="s">
        <v>272</v>
      </c>
      <c r="I70" s="393">
        <v>2.06</v>
      </c>
      <c r="J70" s="393">
        <v>1.89</v>
      </c>
      <c r="K70" s="399">
        <v>0.7</v>
      </c>
      <c r="L70" s="1" t="s">
        <v>1227</v>
      </c>
    </row>
    <row r="71" spans="1:12">
      <c r="A71" s="1" t="s">
        <v>1154</v>
      </c>
      <c r="B71" s="1" t="s">
        <v>1156</v>
      </c>
      <c r="C71" s="393">
        <v>710.48484848484838</v>
      </c>
      <c r="D71" s="393">
        <v>436.37104743083006</v>
      </c>
      <c r="E71" s="393">
        <v>266</v>
      </c>
      <c r="F71" s="394">
        <v>0.43636363636363645</v>
      </c>
      <c r="G71" s="1" t="s">
        <v>59</v>
      </c>
      <c r="H71" s="1" t="s">
        <v>272</v>
      </c>
      <c r="I71" s="393">
        <v>2.5299999999999998</v>
      </c>
      <c r="J71" s="393">
        <v>2.35</v>
      </c>
      <c r="K71" s="399">
        <v>0.7</v>
      </c>
      <c r="L71" s="1" t="s">
        <v>1228</v>
      </c>
    </row>
    <row r="72" spans="1:12">
      <c r="A72" s="1" t="s">
        <v>1154</v>
      </c>
      <c r="B72" s="1" t="s">
        <v>1157</v>
      </c>
      <c r="C72" s="393">
        <v>615.96456310679594</v>
      </c>
      <c r="D72" s="393">
        <v>381.36407766990288</v>
      </c>
      <c r="E72" s="393">
        <v>235.24757281553397</v>
      </c>
      <c r="F72" s="394">
        <v>0.38155339805825245</v>
      </c>
      <c r="G72" s="1" t="s">
        <v>59</v>
      </c>
      <c r="H72" s="1" t="s">
        <v>272</v>
      </c>
      <c r="I72" s="393">
        <v>2.06</v>
      </c>
      <c r="J72" s="393">
        <v>1.89</v>
      </c>
      <c r="K72" s="399">
        <v>0.7</v>
      </c>
      <c r="L72" s="1" t="s">
        <v>1229</v>
      </c>
    </row>
    <row r="73" spans="1:12">
      <c r="A73" s="1" t="s">
        <v>1154</v>
      </c>
      <c r="B73" s="1" t="s">
        <v>1158</v>
      </c>
      <c r="C73" s="393">
        <v>593.84090909090912</v>
      </c>
      <c r="D73" s="393">
        <v>364.43330039525699</v>
      </c>
      <c r="E73" s="393">
        <v>222.59584980237153</v>
      </c>
      <c r="F73" s="394">
        <v>0.36442687747035579</v>
      </c>
      <c r="G73" s="1" t="s">
        <v>59</v>
      </c>
      <c r="H73" s="1" t="s">
        <v>272</v>
      </c>
      <c r="I73" s="393">
        <v>2.5299999999999998</v>
      </c>
      <c r="J73" s="393">
        <v>2.34</v>
      </c>
      <c r="K73" s="399">
        <v>0.7</v>
      </c>
      <c r="L73" s="1" t="s">
        <v>1230</v>
      </c>
    </row>
    <row r="74" spans="1:12">
      <c r="A74" s="1" t="s">
        <v>1154</v>
      </c>
      <c r="B74" s="1" t="s">
        <v>1159</v>
      </c>
      <c r="C74" s="393">
        <v>668.35469255663418</v>
      </c>
      <c r="D74" s="393">
        <v>389.78300970873784</v>
      </c>
      <c r="E74" s="393">
        <v>218.36601941747571</v>
      </c>
      <c r="F74" s="394">
        <v>0.38980582524271845</v>
      </c>
      <c r="G74" s="1" t="s">
        <v>59</v>
      </c>
      <c r="H74" s="1" t="s">
        <v>272</v>
      </c>
      <c r="I74" s="393">
        <v>2.06</v>
      </c>
      <c r="J74" s="393">
        <v>1.88</v>
      </c>
      <c r="K74" s="399">
        <v>0.7</v>
      </c>
      <c r="L74" s="1" t="s">
        <v>1231</v>
      </c>
    </row>
    <row r="75" spans="1:12">
      <c r="A75" s="1" t="s">
        <v>1154</v>
      </c>
      <c r="B75" s="1" t="s">
        <v>1160</v>
      </c>
      <c r="C75" s="393">
        <v>710.98181818181808</v>
      </c>
      <c r="D75" s="393">
        <v>437.71304347826089</v>
      </c>
      <c r="E75" s="393">
        <v>265.41067193675889</v>
      </c>
      <c r="F75" s="394">
        <v>0.43754940711462453</v>
      </c>
      <c r="G75" s="1" t="s">
        <v>59</v>
      </c>
      <c r="H75" s="1" t="s">
        <v>272</v>
      </c>
      <c r="I75" s="393">
        <v>2.5299999999999998</v>
      </c>
      <c r="J75" s="393">
        <v>2.34</v>
      </c>
      <c r="K75" s="399">
        <v>0.7</v>
      </c>
      <c r="L75" s="1" t="s">
        <v>1232</v>
      </c>
    </row>
    <row r="76" spans="1:12">
      <c r="A76" s="1" t="s">
        <v>90</v>
      </c>
      <c r="B76" s="1" t="s">
        <v>135</v>
      </c>
      <c r="C76" s="393">
        <v>503.51</v>
      </c>
      <c r="D76" s="393">
        <v>353.07</v>
      </c>
      <c r="E76" s="393">
        <v>250.5</v>
      </c>
      <c r="F76" s="394">
        <v>0.35286343612334803</v>
      </c>
      <c r="G76" s="1" t="s">
        <v>60</v>
      </c>
      <c r="H76" s="1" t="s">
        <v>274</v>
      </c>
      <c r="I76" s="393">
        <v>2.27</v>
      </c>
      <c r="J76" s="393">
        <v>1.38</v>
      </c>
      <c r="K76" s="399">
        <v>0.7</v>
      </c>
      <c r="L76" s="1" t="s">
        <v>923</v>
      </c>
    </row>
    <row r="77" spans="1:12">
      <c r="A77" s="1" t="s">
        <v>90</v>
      </c>
      <c r="B77" s="1" t="s">
        <v>163</v>
      </c>
      <c r="C77" s="393">
        <v>416.34</v>
      </c>
      <c r="D77" s="393">
        <v>278.85000000000002</v>
      </c>
      <c r="E77" s="393">
        <v>188.68</v>
      </c>
      <c r="F77" s="394">
        <v>0.27837837837837837</v>
      </c>
      <c r="G77" s="1" t="s">
        <v>60</v>
      </c>
      <c r="H77" s="1" t="s">
        <v>274</v>
      </c>
      <c r="I77" s="393">
        <v>1.1100000000000001</v>
      </c>
      <c r="J77" s="393">
        <v>0.59</v>
      </c>
      <c r="K77" s="399">
        <v>0.7</v>
      </c>
      <c r="L77" s="1" t="s">
        <v>924</v>
      </c>
    </row>
    <row r="78" spans="1:12">
      <c r="A78" s="1" t="s">
        <v>92</v>
      </c>
      <c r="B78" s="1" t="s">
        <v>749</v>
      </c>
      <c r="C78" s="393">
        <v>708.84083333333331</v>
      </c>
      <c r="D78" s="393">
        <v>464.48268750000005</v>
      </c>
      <c r="E78" s="393">
        <v>306.10562499999997</v>
      </c>
      <c r="F78" s="394">
        <v>0.46449999999999997</v>
      </c>
      <c r="G78" s="1" t="s">
        <v>59</v>
      </c>
      <c r="H78" s="1" t="s">
        <v>272</v>
      </c>
      <c r="I78" s="393">
        <v>12</v>
      </c>
      <c r="J78" s="393">
        <v>11</v>
      </c>
      <c r="K78" s="399">
        <v>0.7</v>
      </c>
      <c r="L78" s="1" t="s">
        <v>925</v>
      </c>
    </row>
    <row r="79" spans="1:12">
      <c r="A79" s="1" t="s">
        <v>92</v>
      </c>
      <c r="B79" s="1" t="s">
        <v>756</v>
      </c>
      <c r="C79" s="393">
        <v>708.84083333333331</v>
      </c>
      <c r="D79" s="393">
        <v>464.48268750000005</v>
      </c>
      <c r="E79" s="393">
        <v>306.10562499999997</v>
      </c>
      <c r="F79" s="394">
        <v>0.46451612903225814</v>
      </c>
      <c r="G79" s="1" t="s">
        <v>59</v>
      </c>
      <c r="H79" s="1" t="s">
        <v>272</v>
      </c>
      <c r="I79" s="393">
        <v>9.61</v>
      </c>
      <c r="J79" s="393">
        <v>8.8000000000000007</v>
      </c>
      <c r="K79" s="399">
        <v>0.7</v>
      </c>
      <c r="L79" s="1" t="s">
        <v>926</v>
      </c>
    </row>
    <row r="80" spans="1:12">
      <c r="A80" s="1" t="s">
        <v>92</v>
      </c>
      <c r="B80" s="1" t="s">
        <v>763</v>
      </c>
      <c r="C80" s="393">
        <v>708.84083333333331</v>
      </c>
      <c r="D80" s="393">
        <v>464.48268750000005</v>
      </c>
      <c r="E80" s="393">
        <v>306.10562499999997</v>
      </c>
      <c r="F80" s="394">
        <v>0.46440443213296401</v>
      </c>
      <c r="G80" s="1" t="s">
        <v>59</v>
      </c>
      <c r="H80" s="1" t="s">
        <v>272</v>
      </c>
      <c r="I80" s="393">
        <v>7.22</v>
      </c>
      <c r="J80" s="393">
        <v>6.6</v>
      </c>
      <c r="K80" s="399">
        <v>0.7</v>
      </c>
      <c r="L80" s="1" t="s">
        <v>927</v>
      </c>
    </row>
    <row r="81" spans="1:12">
      <c r="A81" s="1" t="s">
        <v>92</v>
      </c>
      <c r="B81" s="1" t="s">
        <v>244</v>
      </c>
      <c r="C81" s="393">
        <v>708.84083333333331</v>
      </c>
      <c r="D81" s="393">
        <v>464.48268750000005</v>
      </c>
      <c r="E81" s="393">
        <v>306.10562499999997</v>
      </c>
      <c r="F81" s="394">
        <v>0.46438923395445131</v>
      </c>
      <c r="G81" s="1" t="s">
        <v>59</v>
      </c>
      <c r="H81" s="1" t="s">
        <v>272</v>
      </c>
      <c r="I81" s="393">
        <v>4.83</v>
      </c>
      <c r="J81" s="393">
        <v>4.4000000000000004</v>
      </c>
      <c r="K81" s="399">
        <v>0.7</v>
      </c>
      <c r="L81" s="1" t="s">
        <v>928</v>
      </c>
    </row>
    <row r="82" spans="1:12">
      <c r="A82" s="1" t="s">
        <v>92</v>
      </c>
      <c r="B82" s="1" t="s">
        <v>239</v>
      </c>
      <c r="C82" s="393">
        <v>708.84083333333331</v>
      </c>
      <c r="D82" s="393">
        <v>464.48268750000005</v>
      </c>
      <c r="E82" s="393">
        <v>306.10562499999997</v>
      </c>
      <c r="F82" s="394">
        <v>0.46434108527131779</v>
      </c>
      <c r="G82" s="1" t="s">
        <v>59</v>
      </c>
      <c r="H82" s="1" t="s">
        <v>272</v>
      </c>
      <c r="I82" s="393">
        <v>2.58</v>
      </c>
      <c r="J82" s="393">
        <v>2.33</v>
      </c>
      <c r="K82" s="399">
        <v>0.7</v>
      </c>
      <c r="L82" s="1" t="s">
        <v>929</v>
      </c>
    </row>
    <row r="83" spans="1:12">
      <c r="A83" s="1" t="s">
        <v>92</v>
      </c>
      <c r="B83" s="1" t="s">
        <v>235</v>
      </c>
      <c r="C83" s="393">
        <v>708.84083333333331</v>
      </c>
      <c r="D83" s="393">
        <v>464.48268750000005</v>
      </c>
      <c r="E83" s="393">
        <v>306.10562499999997</v>
      </c>
      <c r="F83" s="394">
        <v>0.46444444444444444</v>
      </c>
      <c r="G83" s="1" t="s">
        <v>59</v>
      </c>
      <c r="H83" s="1" t="s">
        <v>272</v>
      </c>
      <c r="I83" s="393">
        <v>2.25</v>
      </c>
      <c r="J83" s="393">
        <v>2.0099999999999998</v>
      </c>
      <c r="K83" s="399">
        <v>0.7</v>
      </c>
      <c r="L83" s="1" t="s">
        <v>930</v>
      </c>
    </row>
    <row r="84" spans="1:12">
      <c r="A84" s="1" t="s">
        <v>92</v>
      </c>
      <c r="B84" s="1" t="s">
        <v>779</v>
      </c>
      <c r="C84" s="393">
        <v>708.84083333333331</v>
      </c>
      <c r="D84" s="393">
        <v>464.48268750000005</v>
      </c>
      <c r="E84" s="393">
        <v>306.10562499999997</v>
      </c>
      <c r="F84" s="394">
        <v>0.46400000000000002</v>
      </c>
      <c r="G84" s="1" t="s">
        <v>59</v>
      </c>
      <c r="H84" s="1" t="s">
        <v>276</v>
      </c>
      <c r="I84" s="393">
        <v>1</v>
      </c>
      <c r="J84" s="393">
        <v>0.87</v>
      </c>
      <c r="K84" s="399">
        <v>0.7</v>
      </c>
      <c r="L84" s="1" t="s">
        <v>931</v>
      </c>
    </row>
    <row r="85" spans="1:12">
      <c r="A85" s="1" t="s">
        <v>92</v>
      </c>
      <c r="B85" s="1" t="s">
        <v>1161</v>
      </c>
      <c r="C85" s="393">
        <v>697.59444444444443</v>
      </c>
      <c r="D85" s="393">
        <v>451.42500000000001</v>
      </c>
      <c r="E85" s="393">
        <v>294.03550724637677</v>
      </c>
      <c r="F85" s="394">
        <v>0.45134575569358182</v>
      </c>
      <c r="G85" s="1" t="s">
        <v>59</v>
      </c>
      <c r="H85" s="1" t="s">
        <v>272</v>
      </c>
      <c r="I85" s="393">
        <v>4.83</v>
      </c>
      <c r="J85" s="393">
        <v>4.4000000000000004</v>
      </c>
      <c r="K85" s="399">
        <v>0.7</v>
      </c>
      <c r="L85" s="1" t="s">
        <v>1233</v>
      </c>
    </row>
    <row r="86" spans="1:12">
      <c r="A86" s="1" t="s">
        <v>92</v>
      </c>
      <c r="B86" s="1" t="s">
        <v>1162</v>
      </c>
      <c r="C86" s="393">
        <v>697.59429460580907</v>
      </c>
      <c r="D86" s="393">
        <v>451.42702282157677</v>
      </c>
      <c r="E86" s="393">
        <v>294.05082987551867</v>
      </c>
      <c r="F86" s="394">
        <v>0.45145228215767635</v>
      </c>
      <c r="G86" s="1" t="s">
        <v>59</v>
      </c>
      <c r="H86" s="1" t="s">
        <v>272</v>
      </c>
      <c r="I86" s="393">
        <v>4.82</v>
      </c>
      <c r="J86" s="393">
        <v>4.28</v>
      </c>
      <c r="K86" s="399">
        <v>0.7</v>
      </c>
      <c r="L86" s="1" t="s">
        <v>1234</v>
      </c>
    </row>
    <row r="87" spans="1:12">
      <c r="A87" s="1" t="s">
        <v>92</v>
      </c>
      <c r="B87" s="1" t="s">
        <v>1163</v>
      </c>
      <c r="C87" s="393">
        <v>697.5997120921304</v>
      </c>
      <c r="D87" s="393">
        <v>451.39318618042228</v>
      </c>
      <c r="E87" s="393">
        <v>293.98589251439535</v>
      </c>
      <c r="F87" s="394">
        <v>0.45143953934740882</v>
      </c>
      <c r="G87" s="1" t="s">
        <v>59</v>
      </c>
      <c r="H87" s="1" t="s">
        <v>272</v>
      </c>
      <c r="I87" s="393">
        <v>5.21</v>
      </c>
      <c r="J87" s="393">
        <v>4.6900000000000004</v>
      </c>
      <c r="K87" s="399">
        <v>0.7</v>
      </c>
      <c r="L87" s="1" t="s">
        <v>1235</v>
      </c>
    </row>
    <row r="88" spans="1:12">
      <c r="A88" s="1" t="s">
        <v>92</v>
      </c>
      <c r="B88" s="1" t="s">
        <v>1164</v>
      </c>
      <c r="C88" s="393">
        <v>697.60910341034105</v>
      </c>
      <c r="D88" s="393">
        <v>451.39603960396045</v>
      </c>
      <c r="E88" s="393">
        <v>294.00808580858086</v>
      </c>
      <c r="F88" s="394">
        <v>0.45132013201320131</v>
      </c>
      <c r="G88" s="1" t="s">
        <v>59</v>
      </c>
      <c r="H88" s="1" t="s">
        <v>272</v>
      </c>
      <c r="I88" s="393">
        <v>6.06</v>
      </c>
      <c r="J88" s="393">
        <v>5.35</v>
      </c>
      <c r="K88" s="399">
        <v>0.7</v>
      </c>
      <c r="L88" s="1" t="s">
        <v>1236</v>
      </c>
    </row>
    <row r="89" spans="1:12">
      <c r="A89" s="1" t="s">
        <v>92</v>
      </c>
      <c r="B89" s="1" t="s">
        <v>1165</v>
      </c>
      <c r="C89" s="393">
        <v>697.66666666666652</v>
      </c>
      <c r="D89" s="393">
        <v>451.45454545454544</v>
      </c>
      <c r="E89" s="393">
        <v>294.04949494949494</v>
      </c>
      <c r="F89" s="394">
        <v>0.45151515151515154</v>
      </c>
      <c r="G89" s="1" t="s">
        <v>59</v>
      </c>
      <c r="H89" s="1" t="s">
        <v>272</v>
      </c>
      <c r="I89" s="393">
        <v>6.93</v>
      </c>
      <c r="J89" s="393">
        <v>6.27</v>
      </c>
      <c r="K89" s="399">
        <v>0.7</v>
      </c>
      <c r="L89" s="1" t="s">
        <v>1237</v>
      </c>
    </row>
    <row r="90" spans="1:12">
      <c r="A90" s="1" t="s">
        <v>92</v>
      </c>
      <c r="B90" s="1" t="s">
        <v>1166</v>
      </c>
      <c r="C90" s="393">
        <v>697.61835180055402</v>
      </c>
      <c r="D90" s="393">
        <v>451.41419667590031</v>
      </c>
      <c r="E90" s="393">
        <v>294.0169667590028</v>
      </c>
      <c r="F90" s="394">
        <v>0.45138504155124654</v>
      </c>
      <c r="G90" s="1" t="s">
        <v>59</v>
      </c>
      <c r="H90" s="1" t="s">
        <v>272</v>
      </c>
      <c r="I90" s="393">
        <v>7.22</v>
      </c>
      <c r="J90" s="393">
        <v>6.61</v>
      </c>
      <c r="K90" s="399">
        <v>0.7</v>
      </c>
      <c r="L90" s="1" t="s">
        <v>1238</v>
      </c>
    </row>
    <row r="91" spans="1:12">
      <c r="A91" s="1" t="s">
        <v>92</v>
      </c>
      <c r="B91" s="1" t="s">
        <v>1167</v>
      </c>
      <c r="C91" s="393">
        <v>697.58610469591986</v>
      </c>
      <c r="D91" s="393">
        <v>451.39572748267898</v>
      </c>
      <c r="E91" s="393">
        <v>294.0056581986143</v>
      </c>
      <c r="F91" s="394">
        <v>0.45138568129330253</v>
      </c>
      <c r="G91" s="1" t="s">
        <v>59</v>
      </c>
      <c r="H91" s="1" t="s">
        <v>272</v>
      </c>
      <c r="I91" s="393">
        <v>8.66</v>
      </c>
      <c r="J91" s="393">
        <v>7.84</v>
      </c>
      <c r="K91" s="399">
        <v>0.7</v>
      </c>
      <c r="L91" s="1" t="s">
        <v>1239</v>
      </c>
    </row>
    <row r="92" spans="1:12">
      <c r="A92" s="1" t="s">
        <v>92</v>
      </c>
      <c r="B92" s="1" t="s">
        <v>1168</v>
      </c>
      <c r="C92" s="393">
        <v>697.63036767256335</v>
      </c>
      <c r="D92" s="393">
        <v>451.4300728407909</v>
      </c>
      <c r="E92" s="393">
        <v>294.04079084287201</v>
      </c>
      <c r="F92" s="394">
        <v>0.45140478668054113</v>
      </c>
      <c r="G92" s="1" t="s">
        <v>59</v>
      </c>
      <c r="H92" s="1" t="s">
        <v>272</v>
      </c>
      <c r="I92" s="393">
        <v>9.61</v>
      </c>
      <c r="J92" s="393">
        <v>8.83</v>
      </c>
      <c r="K92" s="399">
        <v>0.7</v>
      </c>
      <c r="L92" s="1" t="s">
        <v>1240</v>
      </c>
    </row>
    <row r="93" spans="1:12">
      <c r="A93" s="1" t="s">
        <v>92</v>
      </c>
      <c r="B93" s="1" t="s">
        <v>1169</v>
      </c>
      <c r="C93" s="393">
        <v>697.60852777777779</v>
      </c>
      <c r="D93" s="393">
        <v>451.42256249999997</v>
      </c>
      <c r="E93" s="393">
        <v>294.0285833333333</v>
      </c>
      <c r="F93" s="394">
        <v>0.45141666666666663</v>
      </c>
      <c r="G93" s="1" t="s">
        <v>59</v>
      </c>
      <c r="H93" s="1" t="s">
        <v>272</v>
      </c>
      <c r="I93" s="393">
        <v>12</v>
      </c>
      <c r="J93" s="393">
        <v>11.02</v>
      </c>
      <c r="K93" s="399">
        <v>0.7</v>
      </c>
      <c r="L93" s="1" t="s">
        <v>1241</v>
      </c>
    </row>
    <row r="94" spans="1:12">
      <c r="A94" s="1" t="s">
        <v>92</v>
      </c>
      <c r="B94" s="1" t="s">
        <v>1170</v>
      </c>
      <c r="C94" s="393">
        <v>697.31783333333328</v>
      </c>
      <c r="D94" s="393">
        <v>451.26900000000006</v>
      </c>
      <c r="E94" s="393">
        <v>293.97549999999995</v>
      </c>
      <c r="F94" s="394">
        <v>0.45100000000000001</v>
      </c>
      <c r="G94" s="1" t="s">
        <v>59</v>
      </c>
      <c r="H94" s="1" t="s">
        <v>276</v>
      </c>
      <c r="I94" s="393">
        <v>1</v>
      </c>
      <c r="J94" s="393">
        <v>0.74</v>
      </c>
      <c r="K94" s="399">
        <v>0.7</v>
      </c>
      <c r="L94" s="1" t="s">
        <v>1242</v>
      </c>
    </row>
    <row r="95" spans="1:12">
      <c r="A95" s="1" t="s">
        <v>92</v>
      </c>
      <c r="B95" s="1" t="s">
        <v>1171</v>
      </c>
      <c r="C95" s="393">
        <v>708.73485699999992</v>
      </c>
      <c r="D95" s="393">
        <v>487.69846200000006</v>
      </c>
      <c r="E95" s="393">
        <v>338.20302600000008</v>
      </c>
      <c r="F95" s="394">
        <v>0.48809523809523808</v>
      </c>
      <c r="G95" s="1" t="s">
        <v>59</v>
      </c>
      <c r="H95" s="1" t="s">
        <v>272</v>
      </c>
      <c r="I95" s="393">
        <v>5.46</v>
      </c>
      <c r="J95" s="393">
        <v>5.04</v>
      </c>
      <c r="K95" s="399">
        <v>0.7</v>
      </c>
      <c r="L95" s="1" t="s">
        <v>1243</v>
      </c>
    </row>
    <row r="96" spans="1:12">
      <c r="A96" s="1" t="s">
        <v>92</v>
      </c>
      <c r="B96" s="1" t="s">
        <v>1172</v>
      </c>
      <c r="C96" s="393">
        <v>708.73485699999992</v>
      </c>
      <c r="D96" s="393">
        <v>487.69846200000006</v>
      </c>
      <c r="E96" s="393">
        <v>338.20302600000008</v>
      </c>
      <c r="F96" s="394">
        <v>0.48808333333333337</v>
      </c>
      <c r="G96" s="1" t="s">
        <v>59</v>
      </c>
      <c r="H96" s="1" t="s">
        <v>272</v>
      </c>
      <c r="I96" s="393">
        <v>12</v>
      </c>
      <c r="J96" s="393">
        <v>11</v>
      </c>
      <c r="K96" s="399">
        <v>0.7</v>
      </c>
      <c r="L96" s="1" t="s">
        <v>1244</v>
      </c>
    </row>
    <row r="97" spans="1:12">
      <c r="A97" s="1" t="s">
        <v>92</v>
      </c>
      <c r="B97" s="1" t="s">
        <v>1173</v>
      </c>
      <c r="C97" s="393">
        <v>708.73485699999992</v>
      </c>
      <c r="D97" s="393">
        <v>487.69846200000006</v>
      </c>
      <c r="E97" s="393">
        <v>338.20302600000008</v>
      </c>
      <c r="F97" s="394">
        <v>0.48807947019867548</v>
      </c>
      <c r="G97" s="1" t="s">
        <v>59</v>
      </c>
      <c r="H97" s="1" t="s">
        <v>272</v>
      </c>
      <c r="I97" s="393">
        <v>13.59</v>
      </c>
      <c r="J97" s="393">
        <v>12.5</v>
      </c>
      <c r="K97" s="399">
        <v>0.7</v>
      </c>
      <c r="L97" s="1" t="s">
        <v>1245</v>
      </c>
    </row>
    <row r="98" spans="1:12">
      <c r="A98" s="1" t="s">
        <v>92</v>
      </c>
      <c r="B98" s="1" t="s">
        <v>1174</v>
      </c>
      <c r="C98" s="393">
        <v>708.73485699999992</v>
      </c>
      <c r="D98" s="393">
        <v>487.69846200000006</v>
      </c>
      <c r="E98" s="393">
        <v>338.20302600000008</v>
      </c>
      <c r="F98" s="394">
        <v>0.48799999999999999</v>
      </c>
      <c r="G98" s="1" t="s">
        <v>59</v>
      </c>
      <c r="H98" s="1" t="s">
        <v>276</v>
      </c>
      <c r="I98" s="393">
        <v>1</v>
      </c>
      <c r="J98" s="393">
        <v>0.95</v>
      </c>
      <c r="K98" s="399">
        <v>0.7</v>
      </c>
      <c r="L98" s="1" t="s">
        <v>1246</v>
      </c>
    </row>
    <row r="99" spans="1:12">
      <c r="A99" s="1" t="s">
        <v>92</v>
      </c>
      <c r="B99" s="1" t="s">
        <v>165</v>
      </c>
      <c r="C99" s="393">
        <v>651.88474074074065</v>
      </c>
      <c r="D99" s="393">
        <v>424.85599999999999</v>
      </c>
      <c r="E99" s="393">
        <v>278.20799999999997</v>
      </c>
      <c r="F99" s="394">
        <v>0.42488888888888887</v>
      </c>
      <c r="G99" s="1" t="s">
        <v>59</v>
      </c>
      <c r="H99" s="1" t="s">
        <v>272</v>
      </c>
      <c r="I99" s="393">
        <v>2.25</v>
      </c>
      <c r="J99" s="393">
        <v>2.0099999999999998</v>
      </c>
      <c r="K99" s="399">
        <v>0.7</v>
      </c>
      <c r="L99" s="1" t="s">
        <v>932</v>
      </c>
    </row>
    <row r="100" spans="1:12">
      <c r="A100" s="1" t="s">
        <v>92</v>
      </c>
      <c r="B100" s="1" t="s">
        <v>137</v>
      </c>
      <c r="C100" s="393">
        <v>651.88474074074065</v>
      </c>
      <c r="D100" s="393">
        <v>424.85599999999999</v>
      </c>
      <c r="E100" s="393">
        <v>278.20799999999997</v>
      </c>
      <c r="F100" s="394">
        <v>0.42488888888888887</v>
      </c>
      <c r="G100" s="1" t="s">
        <v>59</v>
      </c>
      <c r="H100" s="1" t="s">
        <v>272</v>
      </c>
      <c r="I100" s="393">
        <v>2.25</v>
      </c>
      <c r="J100" s="393">
        <v>2.0099999999999998</v>
      </c>
      <c r="K100" s="399">
        <v>0.7</v>
      </c>
      <c r="L100" s="1" t="s">
        <v>933</v>
      </c>
    </row>
    <row r="101" spans="1:12">
      <c r="A101" s="1" t="s">
        <v>92</v>
      </c>
      <c r="B101" s="1" t="s">
        <v>203</v>
      </c>
      <c r="C101" s="393">
        <v>727.62</v>
      </c>
      <c r="D101" s="393">
        <v>475</v>
      </c>
      <c r="E101" s="393">
        <v>311.83</v>
      </c>
      <c r="F101" s="394">
        <v>0.47899159663865543</v>
      </c>
      <c r="G101" s="1" t="s">
        <v>59</v>
      </c>
      <c r="H101" s="1" t="s">
        <v>272</v>
      </c>
      <c r="I101" s="393">
        <v>2.38</v>
      </c>
      <c r="J101" s="393">
        <v>2.2200000000000002</v>
      </c>
      <c r="K101" s="399">
        <v>0.7</v>
      </c>
      <c r="L101" s="1" t="s">
        <v>934</v>
      </c>
    </row>
    <row r="102" spans="1:12">
      <c r="A102" s="1" t="s">
        <v>92</v>
      </c>
      <c r="B102" s="1" t="s">
        <v>225</v>
      </c>
      <c r="C102" s="393">
        <v>720.84</v>
      </c>
      <c r="D102" s="393">
        <v>470.6</v>
      </c>
      <c r="E102" s="393">
        <v>309.22000000000003</v>
      </c>
      <c r="F102" s="394">
        <v>0.47074074074074068</v>
      </c>
      <c r="G102" s="1" t="s">
        <v>59</v>
      </c>
      <c r="H102" s="1" t="s">
        <v>272</v>
      </c>
      <c r="I102" s="393">
        <v>2.7</v>
      </c>
      <c r="J102" s="393">
        <v>2.52</v>
      </c>
      <c r="K102" s="399">
        <v>0.7</v>
      </c>
      <c r="L102" s="1" t="s">
        <v>935</v>
      </c>
    </row>
    <row r="103" spans="1:12">
      <c r="A103" s="1" t="s">
        <v>92</v>
      </c>
      <c r="B103" s="1" t="s">
        <v>214</v>
      </c>
      <c r="C103" s="393">
        <v>720.84</v>
      </c>
      <c r="D103" s="393">
        <v>470.6</v>
      </c>
      <c r="E103" s="393">
        <v>309.22000000000003</v>
      </c>
      <c r="F103" s="394">
        <v>0.47074074074074068</v>
      </c>
      <c r="G103" s="1" t="s">
        <v>59</v>
      </c>
      <c r="H103" s="1" t="s">
        <v>272</v>
      </c>
      <c r="I103" s="393">
        <v>2.7</v>
      </c>
      <c r="J103" s="393">
        <v>2.52</v>
      </c>
      <c r="K103" s="399">
        <v>0.7</v>
      </c>
      <c r="L103" s="1" t="s">
        <v>936</v>
      </c>
    </row>
    <row r="104" spans="1:12">
      <c r="A104" s="1" t="s">
        <v>92</v>
      </c>
      <c r="B104" s="1" t="s">
        <v>186</v>
      </c>
      <c r="C104" s="393">
        <v>706.74</v>
      </c>
      <c r="D104" s="393">
        <v>471.75</v>
      </c>
      <c r="E104" s="393">
        <v>317.81</v>
      </c>
      <c r="F104" s="394">
        <v>0.4718181818181818</v>
      </c>
      <c r="G104" s="1" t="s">
        <v>59</v>
      </c>
      <c r="H104" s="1" t="s">
        <v>272</v>
      </c>
      <c r="I104" s="393">
        <v>2.2000000000000002</v>
      </c>
      <c r="J104" s="393">
        <v>2.02</v>
      </c>
      <c r="K104" s="399">
        <v>0.7</v>
      </c>
      <c r="L104" s="1" t="s">
        <v>937</v>
      </c>
    </row>
    <row r="105" spans="1:12">
      <c r="A105" s="1" t="s">
        <v>1175</v>
      </c>
      <c r="B105" s="1" t="s">
        <v>1176</v>
      </c>
      <c r="C105" s="393">
        <v>821.56866947823005</v>
      </c>
      <c r="D105" s="393">
        <v>562.22445571546484</v>
      </c>
      <c r="E105" s="393">
        <v>386.79990647334563</v>
      </c>
      <c r="F105" s="394">
        <v>0.56223365172667161</v>
      </c>
      <c r="G105" s="1" t="s">
        <v>59</v>
      </c>
      <c r="H105" s="1" t="s">
        <v>272</v>
      </c>
      <c r="I105" s="393">
        <v>13.61</v>
      </c>
      <c r="J105" s="393">
        <v>12.56</v>
      </c>
      <c r="K105" s="399">
        <v>0.7</v>
      </c>
      <c r="L105" s="1" t="s">
        <v>1247</v>
      </c>
    </row>
    <row r="106" spans="1:12">
      <c r="A106" s="1" t="s">
        <v>1177</v>
      </c>
      <c r="B106" s="1" t="s">
        <v>1178</v>
      </c>
      <c r="C106" s="393">
        <v>763.34692556634297</v>
      </c>
      <c r="D106" s="393">
        <v>508.01067961165046</v>
      </c>
      <c r="E106" s="393">
        <v>340.81844660194167</v>
      </c>
      <c r="F106" s="394">
        <v>0.50825242718446595</v>
      </c>
      <c r="G106" s="1" t="s">
        <v>59</v>
      </c>
      <c r="H106" s="1" t="s">
        <v>272</v>
      </c>
      <c r="I106" s="393">
        <v>2.06</v>
      </c>
      <c r="J106" s="393">
        <v>1.93</v>
      </c>
      <c r="K106" s="399">
        <v>0.7</v>
      </c>
      <c r="L106" s="1" t="s">
        <v>1248</v>
      </c>
    </row>
    <row r="107" spans="1:12">
      <c r="A107" s="1" t="s">
        <v>1177</v>
      </c>
      <c r="B107" s="1" t="s">
        <v>1179</v>
      </c>
      <c r="C107" s="393">
        <v>763.34692556634297</v>
      </c>
      <c r="D107" s="393">
        <v>508.01067961165046</v>
      </c>
      <c r="E107" s="393">
        <v>340.81844660194167</v>
      </c>
      <c r="F107" s="394">
        <v>0.50800000000000001</v>
      </c>
      <c r="G107" s="1" t="s">
        <v>59</v>
      </c>
      <c r="H107" s="1" t="s">
        <v>272</v>
      </c>
      <c r="I107" s="393">
        <v>2.25</v>
      </c>
      <c r="J107" s="393">
        <v>2.11</v>
      </c>
      <c r="K107" s="399">
        <v>0.7</v>
      </c>
      <c r="L107" s="1" t="s">
        <v>1249</v>
      </c>
    </row>
    <row r="108" spans="1:12">
      <c r="A108" s="1" t="s">
        <v>1177</v>
      </c>
      <c r="B108" s="1" t="s">
        <v>1180</v>
      </c>
      <c r="C108" s="393">
        <v>763.34692556634297</v>
      </c>
      <c r="D108" s="393">
        <v>508.01067961165046</v>
      </c>
      <c r="E108" s="393">
        <v>340.81844660194167</v>
      </c>
      <c r="F108" s="394">
        <v>0.50823045267489708</v>
      </c>
      <c r="G108" s="1" t="s">
        <v>59</v>
      </c>
      <c r="H108" s="1" t="s">
        <v>272</v>
      </c>
      <c r="I108" s="393">
        <v>2.4300000000000002</v>
      </c>
      <c r="J108" s="393">
        <v>2.29</v>
      </c>
      <c r="K108" s="399">
        <v>0.7</v>
      </c>
      <c r="L108" s="1" t="s">
        <v>1250</v>
      </c>
    </row>
    <row r="109" spans="1:12">
      <c r="A109" s="1" t="s">
        <v>1177</v>
      </c>
      <c r="B109" s="1" t="s">
        <v>1181</v>
      </c>
      <c r="C109" s="393">
        <v>763.34692556634297</v>
      </c>
      <c r="D109" s="393">
        <v>508.01067961165046</v>
      </c>
      <c r="E109" s="393">
        <v>340.81844660194167</v>
      </c>
      <c r="F109" s="394">
        <v>0.50801526717557244</v>
      </c>
      <c r="G109" s="1" t="s">
        <v>59</v>
      </c>
      <c r="H109" s="1" t="s">
        <v>272</v>
      </c>
      <c r="I109" s="393">
        <v>2.62</v>
      </c>
      <c r="J109" s="393">
        <v>2.4700000000000002</v>
      </c>
      <c r="K109" s="399">
        <v>0.7</v>
      </c>
      <c r="L109" s="1" t="s">
        <v>1251</v>
      </c>
    </row>
    <row r="110" spans="1:12">
      <c r="A110" s="1" t="s">
        <v>1177</v>
      </c>
      <c r="B110" s="1" t="s">
        <v>1182</v>
      </c>
      <c r="C110" s="393">
        <v>763.34692556634297</v>
      </c>
      <c r="D110" s="393">
        <v>508.01067961165046</v>
      </c>
      <c r="E110" s="393">
        <v>340.81844660194167</v>
      </c>
      <c r="F110" s="394">
        <v>0.50825242718446595</v>
      </c>
      <c r="G110" s="1" t="s">
        <v>59</v>
      </c>
      <c r="H110" s="1" t="s">
        <v>272</v>
      </c>
      <c r="I110" s="393">
        <v>2.06</v>
      </c>
      <c r="J110" s="393">
        <v>1.93</v>
      </c>
      <c r="K110" s="399">
        <v>0.7</v>
      </c>
      <c r="L110" s="1" t="s">
        <v>1252</v>
      </c>
    </row>
    <row r="111" spans="1:12">
      <c r="A111" s="1" t="s">
        <v>1177</v>
      </c>
      <c r="B111" s="1" t="s">
        <v>1183</v>
      </c>
      <c r="C111" s="393">
        <v>763.34692556634297</v>
      </c>
      <c r="D111" s="393">
        <v>508.01067961165046</v>
      </c>
      <c r="E111" s="393">
        <v>340.81844660194167</v>
      </c>
      <c r="F111" s="394">
        <v>0.50800000000000001</v>
      </c>
      <c r="G111" s="1" t="s">
        <v>59</v>
      </c>
      <c r="H111" s="1" t="s">
        <v>272</v>
      </c>
      <c r="I111" s="393">
        <v>2.25</v>
      </c>
      <c r="J111" s="393">
        <v>2.11</v>
      </c>
      <c r="K111" s="399">
        <v>0.7</v>
      </c>
      <c r="L111" s="1" t="s">
        <v>1253</v>
      </c>
    </row>
    <row r="112" spans="1:12">
      <c r="A112" s="1" t="s">
        <v>1177</v>
      </c>
      <c r="B112" s="1" t="s">
        <v>1184</v>
      </c>
      <c r="C112" s="393">
        <v>763.34692556634297</v>
      </c>
      <c r="D112" s="393">
        <v>508.01067961165046</v>
      </c>
      <c r="E112" s="393">
        <v>340.81844660194167</v>
      </c>
      <c r="F112" s="394">
        <v>0.50823045267489708</v>
      </c>
      <c r="G112" s="1" t="s">
        <v>59</v>
      </c>
      <c r="H112" s="1" t="s">
        <v>272</v>
      </c>
      <c r="I112" s="393">
        <v>2.4300000000000002</v>
      </c>
      <c r="J112" s="393">
        <v>2.29</v>
      </c>
      <c r="K112" s="399">
        <v>0.7</v>
      </c>
      <c r="L112" s="1" t="s">
        <v>1254</v>
      </c>
    </row>
    <row r="113" spans="1:12">
      <c r="A113" s="1" t="s">
        <v>1177</v>
      </c>
      <c r="B113" s="1" t="s">
        <v>1185</v>
      </c>
      <c r="C113" s="393">
        <v>763.34692556634297</v>
      </c>
      <c r="D113" s="393">
        <v>508.01067961165046</v>
      </c>
      <c r="E113" s="393">
        <v>340.81844660194167</v>
      </c>
      <c r="F113" s="394">
        <v>0.50801526717557244</v>
      </c>
      <c r="G113" s="1" t="s">
        <v>59</v>
      </c>
      <c r="H113" s="1" t="s">
        <v>272</v>
      </c>
      <c r="I113" s="393">
        <v>2.62</v>
      </c>
      <c r="J113" s="393">
        <v>2.4700000000000002</v>
      </c>
      <c r="K113" s="399">
        <v>0.7</v>
      </c>
      <c r="L113" s="1" t="s">
        <v>1255</v>
      </c>
    </row>
    <row r="114" spans="1:12">
      <c r="A114" s="1" t="s">
        <v>93</v>
      </c>
      <c r="B114" s="1" t="s">
        <v>252</v>
      </c>
      <c r="C114" s="393">
        <v>751.70133333333331</v>
      </c>
      <c r="D114" s="393">
        <v>496.512</v>
      </c>
      <c r="E114" s="393">
        <v>331.22133333333329</v>
      </c>
      <c r="F114" s="394">
        <v>0.49644444444444447</v>
      </c>
      <c r="G114" s="1" t="s">
        <v>59</v>
      </c>
      <c r="H114" s="1" t="s">
        <v>272</v>
      </c>
      <c r="I114" s="393">
        <v>2.25</v>
      </c>
      <c r="J114" s="393">
        <v>2</v>
      </c>
      <c r="K114" s="399">
        <v>0.7</v>
      </c>
      <c r="L114" s="1" t="s">
        <v>938</v>
      </c>
    </row>
    <row r="115" spans="1:12">
      <c r="A115" s="1" t="s">
        <v>93</v>
      </c>
      <c r="B115" s="1" t="s">
        <v>757</v>
      </c>
      <c r="C115" s="393">
        <v>743.11185421513198</v>
      </c>
      <c r="D115" s="393">
        <v>492.84037387185919</v>
      </c>
      <c r="E115" s="393">
        <v>330.09234727245826</v>
      </c>
      <c r="F115" s="394">
        <v>0.49299999999999999</v>
      </c>
      <c r="G115" s="1" t="s">
        <v>59</v>
      </c>
      <c r="H115" s="1" t="s">
        <v>276</v>
      </c>
      <c r="I115" s="393">
        <v>1</v>
      </c>
      <c r="J115" s="393">
        <v>0.88400000000000001</v>
      </c>
      <c r="K115" s="399">
        <v>0.7</v>
      </c>
      <c r="L115" s="1" t="s">
        <v>939</v>
      </c>
    </row>
    <row r="116" spans="1:12">
      <c r="A116" s="1" t="s">
        <v>94</v>
      </c>
      <c r="B116" s="1" t="s">
        <v>226</v>
      </c>
      <c r="C116" s="393">
        <v>715.11</v>
      </c>
      <c r="D116" s="393">
        <v>456.59</v>
      </c>
      <c r="E116" s="393">
        <v>292.7</v>
      </c>
      <c r="F116" s="394">
        <v>0.45652173913043481</v>
      </c>
      <c r="G116" s="1" t="s">
        <v>59</v>
      </c>
      <c r="H116" s="1" t="s">
        <v>272</v>
      </c>
      <c r="I116" s="393">
        <v>2.5299999999999998</v>
      </c>
      <c r="J116" s="393">
        <v>2.33</v>
      </c>
      <c r="K116" s="399">
        <v>0.7</v>
      </c>
      <c r="L116" s="1" t="s">
        <v>940</v>
      </c>
    </row>
    <row r="117" spans="1:12">
      <c r="A117" s="1" t="s">
        <v>94</v>
      </c>
      <c r="B117" s="1" t="s">
        <v>215</v>
      </c>
      <c r="C117" s="393">
        <v>715.11</v>
      </c>
      <c r="D117" s="393">
        <v>456.59</v>
      </c>
      <c r="E117" s="393">
        <v>292.7</v>
      </c>
      <c r="F117" s="394">
        <v>0.45652173913043481</v>
      </c>
      <c r="G117" s="1" t="s">
        <v>59</v>
      </c>
      <c r="H117" s="1" t="s">
        <v>272</v>
      </c>
      <c r="I117" s="393">
        <v>2.5299999999999998</v>
      </c>
      <c r="J117" s="393">
        <v>2.33</v>
      </c>
      <c r="K117" s="399">
        <v>0.7</v>
      </c>
      <c r="L117" s="1" t="s">
        <v>941</v>
      </c>
    </row>
    <row r="118" spans="1:12">
      <c r="A118" s="1" t="s">
        <v>850</v>
      </c>
      <c r="B118" s="1" t="s">
        <v>851</v>
      </c>
      <c r="C118" s="393">
        <v>664.41836734693879</v>
      </c>
      <c r="D118" s="393">
        <v>415.28571428571433</v>
      </c>
      <c r="E118" s="393">
        <v>261.92857142857144</v>
      </c>
      <c r="F118" s="394">
        <v>0.41530612244897958</v>
      </c>
      <c r="G118" s="1" t="s">
        <v>59</v>
      </c>
      <c r="H118" s="1" t="s">
        <v>273</v>
      </c>
      <c r="I118" s="393">
        <v>1.96</v>
      </c>
      <c r="J118" s="393">
        <v>1.88</v>
      </c>
      <c r="K118" s="399">
        <v>0.8</v>
      </c>
      <c r="L118" s="1" t="s">
        <v>942</v>
      </c>
    </row>
    <row r="119" spans="1:12">
      <c r="A119" s="1" t="s">
        <v>95</v>
      </c>
      <c r="B119" s="1" t="s">
        <v>138</v>
      </c>
      <c r="C119" s="393">
        <v>604.73</v>
      </c>
      <c r="D119" s="393">
        <v>452.2</v>
      </c>
      <c r="E119" s="393">
        <v>338.22</v>
      </c>
      <c r="F119" s="394">
        <v>0.45219298245614037</v>
      </c>
      <c r="G119" s="1" t="s">
        <v>60</v>
      </c>
      <c r="H119" s="1" t="s">
        <v>274</v>
      </c>
      <c r="I119" s="393">
        <v>2.2799999999999998</v>
      </c>
      <c r="J119" s="393">
        <v>2</v>
      </c>
      <c r="K119" s="399">
        <v>0.7</v>
      </c>
      <c r="L119" s="1" t="s">
        <v>943</v>
      </c>
    </row>
    <row r="120" spans="1:12">
      <c r="A120" s="1" t="s">
        <v>95</v>
      </c>
      <c r="B120" s="1" t="s">
        <v>166</v>
      </c>
      <c r="C120" s="393">
        <v>604.73</v>
      </c>
      <c r="D120" s="393">
        <v>452.2</v>
      </c>
      <c r="E120" s="393">
        <v>338.22</v>
      </c>
      <c r="F120" s="394">
        <v>0.49961240310077515</v>
      </c>
      <c r="G120" s="1" t="s">
        <v>60</v>
      </c>
      <c r="H120" s="1" t="s">
        <v>274</v>
      </c>
      <c r="I120" s="393">
        <v>2.58</v>
      </c>
      <c r="J120" s="393">
        <v>2.4900000000000002</v>
      </c>
      <c r="K120" s="399">
        <v>0.7</v>
      </c>
      <c r="L120" s="1" t="s">
        <v>944</v>
      </c>
    </row>
    <row r="121" spans="1:12">
      <c r="A121" s="1" t="s">
        <v>95</v>
      </c>
      <c r="B121" s="1" t="s">
        <v>187</v>
      </c>
      <c r="C121" s="393">
        <v>604.73</v>
      </c>
      <c r="D121" s="393">
        <v>452.2</v>
      </c>
      <c r="E121" s="393">
        <v>338.22</v>
      </c>
      <c r="F121" s="394">
        <v>0.45219941348973608</v>
      </c>
      <c r="G121" s="1" t="s">
        <v>60</v>
      </c>
      <c r="H121" s="1" t="s">
        <v>274</v>
      </c>
      <c r="I121" s="393">
        <v>3.41</v>
      </c>
      <c r="J121" s="393">
        <v>2.99</v>
      </c>
      <c r="K121" s="399">
        <v>0.7</v>
      </c>
      <c r="L121" s="1" t="s">
        <v>945</v>
      </c>
    </row>
    <row r="122" spans="1:12">
      <c r="A122" s="1" t="s">
        <v>95</v>
      </c>
      <c r="B122" s="1" t="s">
        <v>796</v>
      </c>
      <c r="C122" s="393">
        <v>604.99</v>
      </c>
      <c r="D122" s="393">
        <v>452.55</v>
      </c>
      <c r="E122" s="393">
        <v>338.49</v>
      </c>
      <c r="F122" s="394">
        <v>0.45263157894736838</v>
      </c>
      <c r="G122" s="1" t="s">
        <v>60</v>
      </c>
      <c r="H122" s="1" t="s">
        <v>274</v>
      </c>
      <c r="I122" s="393">
        <v>2.66</v>
      </c>
      <c r="J122" s="393">
        <v>2.34</v>
      </c>
      <c r="K122" s="399">
        <v>0.7</v>
      </c>
      <c r="L122" s="1" t="s">
        <v>946</v>
      </c>
    </row>
    <row r="123" spans="1:12">
      <c r="A123" s="1" t="s">
        <v>95</v>
      </c>
      <c r="B123" s="1" t="s">
        <v>797</v>
      </c>
      <c r="C123" s="393">
        <v>604.99</v>
      </c>
      <c r="D123" s="393">
        <v>452.55</v>
      </c>
      <c r="E123" s="393">
        <v>338.49</v>
      </c>
      <c r="F123" s="394">
        <v>0.45251256281407032</v>
      </c>
      <c r="G123" s="1" t="s">
        <v>60</v>
      </c>
      <c r="H123" s="1" t="s">
        <v>274</v>
      </c>
      <c r="I123" s="393">
        <v>3.98</v>
      </c>
      <c r="J123" s="393">
        <v>3.5</v>
      </c>
      <c r="K123" s="399">
        <v>0.7</v>
      </c>
      <c r="L123" s="1" t="s">
        <v>947</v>
      </c>
    </row>
    <row r="124" spans="1:12">
      <c r="A124" s="1" t="s">
        <v>95</v>
      </c>
      <c r="B124" s="1" t="s">
        <v>798</v>
      </c>
      <c r="C124" s="393">
        <v>604.99</v>
      </c>
      <c r="D124" s="393">
        <v>452.55</v>
      </c>
      <c r="E124" s="393">
        <v>338.49</v>
      </c>
      <c r="F124" s="394">
        <v>0.45239520958083829</v>
      </c>
      <c r="G124" s="1" t="s">
        <v>60</v>
      </c>
      <c r="H124" s="1" t="s">
        <v>274</v>
      </c>
      <c r="I124" s="393">
        <v>3.34</v>
      </c>
      <c r="J124" s="393">
        <v>3.02</v>
      </c>
      <c r="K124" s="399">
        <v>0.7</v>
      </c>
      <c r="L124" s="1" t="s">
        <v>948</v>
      </c>
    </row>
    <row r="125" spans="1:12">
      <c r="A125" s="1" t="s">
        <v>95</v>
      </c>
      <c r="B125" s="1" t="s">
        <v>799</v>
      </c>
      <c r="C125" s="393">
        <v>604.99</v>
      </c>
      <c r="D125" s="393">
        <v>452.55</v>
      </c>
      <c r="E125" s="393">
        <v>338.49</v>
      </c>
      <c r="F125" s="394">
        <v>0.45257009345794391</v>
      </c>
      <c r="G125" s="1" t="s">
        <v>60</v>
      </c>
      <c r="H125" s="1" t="s">
        <v>274</v>
      </c>
      <c r="I125" s="393">
        <v>4.28</v>
      </c>
      <c r="J125" s="393">
        <v>3.83</v>
      </c>
      <c r="K125" s="399">
        <v>0.7</v>
      </c>
      <c r="L125" s="1" t="s">
        <v>949</v>
      </c>
    </row>
    <row r="126" spans="1:12">
      <c r="A126" s="1" t="s">
        <v>95</v>
      </c>
      <c r="B126" s="1" t="s">
        <v>800</v>
      </c>
      <c r="C126" s="393">
        <v>604.99</v>
      </c>
      <c r="D126" s="393">
        <v>452.55</v>
      </c>
      <c r="E126" s="393">
        <v>338.49</v>
      </c>
      <c r="F126" s="394">
        <v>0.45250501002004007</v>
      </c>
      <c r="G126" s="1" t="s">
        <v>60</v>
      </c>
      <c r="H126" s="1" t="s">
        <v>274</v>
      </c>
      <c r="I126" s="393">
        <v>4.99</v>
      </c>
      <c r="J126" s="393">
        <v>4.47</v>
      </c>
      <c r="K126" s="399">
        <v>0.7</v>
      </c>
      <c r="L126" s="1" t="s">
        <v>950</v>
      </c>
    </row>
    <row r="127" spans="1:12">
      <c r="A127" s="1" t="s">
        <v>96</v>
      </c>
      <c r="B127" s="1" t="s">
        <v>216</v>
      </c>
      <c r="C127" s="393">
        <v>748.88977423638778</v>
      </c>
      <c r="D127" s="393">
        <v>469.58486055776899</v>
      </c>
      <c r="E127" s="393">
        <v>291.33944223107568</v>
      </c>
      <c r="F127" s="394">
        <v>0.46972111553784868</v>
      </c>
      <c r="G127" s="1" t="s">
        <v>59</v>
      </c>
      <c r="H127" s="1" t="s">
        <v>272</v>
      </c>
      <c r="I127" s="393">
        <v>2.5099999999999998</v>
      </c>
      <c r="J127" s="393">
        <v>2.33</v>
      </c>
      <c r="K127" s="399">
        <v>0.7</v>
      </c>
      <c r="L127" s="1" t="s">
        <v>951</v>
      </c>
    </row>
    <row r="128" spans="1:12">
      <c r="A128" s="1" t="s">
        <v>96</v>
      </c>
      <c r="B128" s="1" t="s">
        <v>227</v>
      </c>
      <c r="C128" s="393">
        <v>748.88977423638778</v>
      </c>
      <c r="D128" s="393">
        <v>469.58486055776899</v>
      </c>
      <c r="E128" s="393">
        <v>291.33944223107568</v>
      </c>
      <c r="F128" s="394">
        <v>0.46972111553784868</v>
      </c>
      <c r="G128" s="1" t="s">
        <v>59</v>
      </c>
      <c r="H128" s="1" t="s">
        <v>272</v>
      </c>
      <c r="I128" s="393">
        <v>2.5099999999999998</v>
      </c>
      <c r="J128" s="393">
        <v>2.33</v>
      </c>
      <c r="K128" s="399">
        <v>0.7</v>
      </c>
      <c r="L128" s="1" t="s">
        <v>952</v>
      </c>
    </row>
    <row r="129" spans="1:12">
      <c r="A129" s="1" t="s">
        <v>97</v>
      </c>
      <c r="B129" s="1" t="s">
        <v>852</v>
      </c>
      <c r="C129" s="393">
        <v>723.45843293492692</v>
      </c>
      <c r="D129" s="393">
        <v>461.09043824701206</v>
      </c>
      <c r="E129" s="393">
        <v>292.36573705179285</v>
      </c>
      <c r="F129" s="394">
        <v>0.46095617529880484</v>
      </c>
      <c r="G129" s="1" t="s">
        <v>59</v>
      </c>
      <c r="H129" s="1" t="s">
        <v>272</v>
      </c>
      <c r="I129" s="393">
        <v>2.5099999999999998</v>
      </c>
      <c r="J129" s="393">
        <v>2.35</v>
      </c>
      <c r="K129" s="399">
        <v>0.7</v>
      </c>
      <c r="L129" s="1" t="s">
        <v>953</v>
      </c>
    </row>
    <row r="130" spans="1:12">
      <c r="A130" s="1" t="s">
        <v>97</v>
      </c>
      <c r="B130" s="1" t="s">
        <v>853</v>
      </c>
      <c r="C130" s="393">
        <v>723.45843293492692</v>
      </c>
      <c r="D130" s="393">
        <v>461.09043824701206</v>
      </c>
      <c r="E130" s="393">
        <v>292.36573705179285</v>
      </c>
      <c r="F130" s="394">
        <v>0.46095617529880484</v>
      </c>
      <c r="G130" s="1" t="s">
        <v>59</v>
      </c>
      <c r="H130" s="1" t="s">
        <v>272</v>
      </c>
      <c r="I130" s="393">
        <v>2.5099999999999998</v>
      </c>
      <c r="J130" s="393">
        <v>2.35</v>
      </c>
      <c r="K130" s="399">
        <v>0.7</v>
      </c>
      <c r="L130" s="1" t="s">
        <v>954</v>
      </c>
    </row>
    <row r="131" spans="1:12">
      <c r="A131" s="1" t="s">
        <v>1186</v>
      </c>
      <c r="B131" s="1" t="s">
        <v>1187</v>
      </c>
      <c r="C131" s="393">
        <v>851.66170634920627</v>
      </c>
      <c r="D131" s="393">
        <v>582.89732142857144</v>
      </c>
      <c r="E131" s="393">
        <v>402.02083333333331</v>
      </c>
      <c r="F131" s="394">
        <v>0.58289473684210524</v>
      </c>
      <c r="G131" s="1" t="s">
        <v>59</v>
      </c>
      <c r="H131" s="1" t="s">
        <v>272</v>
      </c>
      <c r="I131" s="393">
        <v>15.96</v>
      </c>
      <c r="J131" s="393">
        <v>14.81</v>
      </c>
      <c r="K131" s="399">
        <v>0.7</v>
      </c>
      <c r="L131" s="1" t="s">
        <v>1256</v>
      </c>
    </row>
    <row r="132" spans="1:12">
      <c r="A132" s="1" t="s">
        <v>745</v>
      </c>
      <c r="B132" s="1" t="s">
        <v>750</v>
      </c>
      <c r="C132" s="393">
        <v>593.85</v>
      </c>
      <c r="D132" s="393">
        <v>408.26</v>
      </c>
      <c r="E132" s="393">
        <v>283.08999999999997</v>
      </c>
      <c r="F132" s="394">
        <v>0.40769230769230769</v>
      </c>
      <c r="G132" s="1" t="s">
        <v>60</v>
      </c>
      <c r="H132" s="1" t="s">
        <v>274</v>
      </c>
      <c r="I132" s="393">
        <v>0.65</v>
      </c>
      <c r="J132" s="393">
        <v>0.64</v>
      </c>
      <c r="K132" s="399">
        <v>0.7</v>
      </c>
      <c r="L132" s="1" t="s">
        <v>955</v>
      </c>
    </row>
    <row r="133" spans="1:12">
      <c r="A133" s="1" t="s">
        <v>745</v>
      </c>
      <c r="B133" s="1" t="s">
        <v>758</v>
      </c>
      <c r="C133" s="393">
        <v>766.63</v>
      </c>
      <c r="D133" s="393">
        <v>525.27</v>
      </c>
      <c r="E133" s="393">
        <v>363.46</v>
      </c>
      <c r="F133" s="394">
        <v>0.52553191489361706</v>
      </c>
      <c r="G133" s="1" t="s">
        <v>60</v>
      </c>
      <c r="H133" s="1" t="s">
        <v>274</v>
      </c>
      <c r="I133" s="393">
        <v>0.47</v>
      </c>
      <c r="J133" s="393">
        <v>0.36</v>
      </c>
      <c r="K133" s="399">
        <v>0.7</v>
      </c>
      <c r="L133" s="1" t="s">
        <v>956</v>
      </c>
    </row>
    <row r="134" spans="1:12">
      <c r="A134" s="1" t="s">
        <v>1188</v>
      </c>
      <c r="B134" s="1" t="s">
        <v>167</v>
      </c>
      <c r="C134" s="393">
        <v>725.76406504065028</v>
      </c>
      <c r="D134" s="393">
        <v>467.15707317073173</v>
      </c>
      <c r="E134" s="393">
        <v>302.68</v>
      </c>
      <c r="F134" s="394">
        <v>0.46731707317073173</v>
      </c>
      <c r="G134" s="1" t="s">
        <v>59</v>
      </c>
      <c r="H134" s="1" t="s">
        <v>272</v>
      </c>
      <c r="I134" s="393">
        <v>2.0499999999999998</v>
      </c>
      <c r="J134" s="393">
        <v>1.88</v>
      </c>
      <c r="K134" s="399">
        <v>0.7</v>
      </c>
      <c r="L134" s="1" t="s">
        <v>1257</v>
      </c>
    </row>
    <row r="135" spans="1:12">
      <c r="A135" s="1" t="s">
        <v>1188</v>
      </c>
      <c r="B135" s="1" t="s">
        <v>139</v>
      </c>
      <c r="C135" s="393">
        <v>715.53636363636372</v>
      </c>
      <c r="D135" s="393">
        <v>462.08685770750998</v>
      </c>
      <c r="E135" s="393">
        <v>300.15474308300395</v>
      </c>
      <c r="F135" s="394">
        <v>0.4620553359683795</v>
      </c>
      <c r="G135" s="1" t="s">
        <v>59</v>
      </c>
      <c r="H135" s="1" t="s">
        <v>272</v>
      </c>
      <c r="I135" s="393">
        <v>2.5299999999999998</v>
      </c>
      <c r="J135" s="393">
        <v>2.36</v>
      </c>
      <c r="K135" s="399">
        <v>0.7</v>
      </c>
      <c r="L135" s="1" t="s">
        <v>1258</v>
      </c>
    </row>
    <row r="136" spans="1:12">
      <c r="A136" s="1" t="s">
        <v>1188</v>
      </c>
      <c r="B136" s="1" t="s">
        <v>1189</v>
      </c>
      <c r="C136" s="393">
        <v>709.47727272727275</v>
      </c>
      <c r="D136" s="393">
        <v>458.9439723320159</v>
      </c>
      <c r="E136" s="393">
        <v>298.99683794466404</v>
      </c>
      <c r="F136" s="394">
        <v>0.45889328063241114</v>
      </c>
      <c r="G136" s="1" t="s">
        <v>59</v>
      </c>
      <c r="H136" s="1" t="s">
        <v>272</v>
      </c>
      <c r="I136" s="393">
        <v>2.5299999999999998</v>
      </c>
      <c r="J136" s="393">
        <v>2.36</v>
      </c>
      <c r="K136" s="399">
        <v>0.7</v>
      </c>
      <c r="L136" s="1" t="s">
        <v>1259</v>
      </c>
    </row>
    <row r="137" spans="1:12">
      <c r="A137" s="1" t="s">
        <v>127</v>
      </c>
      <c r="B137" s="1" t="s">
        <v>157</v>
      </c>
      <c r="C137" s="393">
        <v>779.32</v>
      </c>
      <c r="D137" s="393">
        <v>510.01</v>
      </c>
      <c r="E137" s="393">
        <v>335.82</v>
      </c>
      <c r="F137" s="394">
        <v>0.50991379310344831</v>
      </c>
      <c r="G137" s="1" t="s">
        <v>59</v>
      </c>
      <c r="H137" s="1" t="s">
        <v>272</v>
      </c>
      <c r="I137" s="393">
        <v>2.3199999999999998</v>
      </c>
      <c r="J137" s="393">
        <v>2.13</v>
      </c>
      <c r="K137" s="399">
        <v>0.7</v>
      </c>
      <c r="L137" s="1" t="s">
        <v>957</v>
      </c>
    </row>
    <row r="138" spans="1:12">
      <c r="A138" s="1" t="s">
        <v>98</v>
      </c>
      <c r="B138" s="1" t="s">
        <v>168</v>
      </c>
      <c r="C138" s="393">
        <v>738.46</v>
      </c>
      <c r="D138" s="393">
        <v>482.33</v>
      </c>
      <c r="E138" s="393">
        <v>317.43</v>
      </c>
      <c r="F138" s="394">
        <v>0.48217821782178216</v>
      </c>
      <c r="G138" s="1" t="s">
        <v>59</v>
      </c>
      <c r="H138" s="1" t="s">
        <v>272</v>
      </c>
      <c r="I138" s="393">
        <v>2.02</v>
      </c>
      <c r="J138" s="393">
        <v>1.93</v>
      </c>
      <c r="K138" s="399">
        <v>0.7</v>
      </c>
      <c r="L138" s="1" t="s">
        <v>958</v>
      </c>
    </row>
    <row r="139" spans="1:12">
      <c r="A139" s="1" t="s">
        <v>98</v>
      </c>
      <c r="B139" s="1" t="s">
        <v>188</v>
      </c>
      <c r="C139" s="393">
        <v>738.46</v>
      </c>
      <c r="D139" s="393">
        <v>482.33</v>
      </c>
      <c r="E139" s="393">
        <v>317.43</v>
      </c>
      <c r="F139" s="394">
        <v>0.48247863247863249</v>
      </c>
      <c r="G139" s="1" t="s">
        <v>59</v>
      </c>
      <c r="H139" s="1" t="s">
        <v>272</v>
      </c>
      <c r="I139" s="393">
        <v>2.34</v>
      </c>
      <c r="J139" s="393">
        <v>2.23</v>
      </c>
      <c r="K139" s="399">
        <v>0.7</v>
      </c>
      <c r="L139" s="1" t="s">
        <v>959</v>
      </c>
    </row>
    <row r="140" spans="1:12">
      <c r="A140" s="1" t="s">
        <v>98</v>
      </c>
      <c r="B140" s="1" t="s">
        <v>204</v>
      </c>
      <c r="C140" s="393">
        <v>738.46</v>
      </c>
      <c r="D140" s="393">
        <v>482.33</v>
      </c>
      <c r="E140" s="393">
        <v>317.43</v>
      </c>
      <c r="F140" s="394">
        <v>0.48253968253968255</v>
      </c>
      <c r="G140" s="1" t="s">
        <v>59</v>
      </c>
      <c r="H140" s="1" t="s">
        <v>272</v>
      </c>
      <c r="I140" s="393">
        <v>2.52</v>
      </c>
      <c r="J140" s="393">
        <v>2.39</v>
      </c>
      <c r="K140" s="399">
        <v>0.7</v>
      </c>
      <c r="L140" s="1" t="s">
        <v>960</v>
      </c>
    </row>
    <row r="141" spans="1:12">
      <c r="A141" s="1" t="s">
        <v>100</v>
      </c>
      <c r="B141" s="1" t="s">
        <v>801</v>
      </c>
      <c r="C141" s="393">
        <v>683.63110393020304</v>
      </c>
      <c r="D141" s="393">
        <v>491.74020262145882</v>
      </c>
      <c r="E141" s="393">
        <v>354.63523662346284</v>
      </c>
      <c r="F141" s="394">
        <v>0.49150943396226415</v>
      </c>
      <c r="G141" s="1" t="s">
        <v>60</v>
      </c>
      <c r="H141" s="1" t="s">
        <v>274</v>
      </c>
      <c r="I141" s="393">
        <v>2.12</v>
      </c>
      <c r="J141" s="393">
        <v>1.91</v>
      </c>
      <c r="K141" s="399">
        <v>0.7</v>
      </c>
      <c r="L141" s="1" t="s">
        <v>961</v>
      </c>
    </row>
    <row r="142" spans="1:12">
      <c r="A142" s="1" t="s">
        <v>100</v>
      </c>
      <c r="B142" s="1" t="s">
        <v>802</v>
      </c>
      <c r="C142" s="393">
        <v>703.64401160632065</v>
      </c>
      <c r="D142" s="393">
        <v>515.26964882295454</v>
      </c>
      <c r="E142" s="393">
        <v>378.34484703783374</v>
      </c>
      <c r="F142" s="394">
        <v>0.51540880503144648</v>
      </c>
      <c r="G142" s="1" t="s">
        <v>60</v>
      </c>
      <c r="H142" s="1" t="s">
        <v>274</v>
      </c>
      <c r="I142" s="393">
        <v>3.18</v>
      </c>
      <c r="J142" s="393">
        <v>2.87</v>
      </c>
      <c r="K142" s="399">
        <v>0.7</v>
      </c>
      <c r="L142" s="1" t="s">
        <v>962</v>
      </c>
    </row>
    <row r="143" spans="1:12">
      <c r="A143" s="1" t="s">
        <v>100</v>
      </c>
      <c r="B143" s="1" t="s">
        <v>803</v>
      </c>
      <c r="C143" s="393">
        <v>703.64401160632065</v>
      </c>
      <c r="D143" s="393">
        <v>515.26964882295454</v>
      </c>
      <c r="E143" s="393">
        <v>378.34484703783374</v>
      </c>
      <c r="F143" s="394">
        <v>0.51518324607329846</v>
      </c>
      <c r="G143" s="1" t="s">
        <v>60</v>
      </c>
      <c r="H143" s="1" t="s">
        <v>274</v>
      </c>
      <c r="I143" s="393">
        <v>3.82</v>
      </c>
      <c r="J143" s="393">
        <v>3.45</v>
      </c>
      <c r="K143" s="399">
        <v>0.7</v>
      </c>
      <c r="L143" s="1" t="s">
        <v>963</v>
      </c>
    </row>
    <row r="144" spans="1:12">
      <c r="A144" s="1" t="s">
        <v>100</v>
      </c>
      <c r="B144" s="1" t="s">
        <v>804</v>
      </c>
      <c r="C144" s="393">
        <v>700.59110165338427</v>
      </c>
      <c r="D144" s="393">
        <v>523.32902160313006</v>
      </c>
      <c r="E144" s="393">
        <v>391.49254302568329</v>
      </c>
      <c r="F144" s="394">
        <v>0.52337078651685398</v>
      </c>
      <c r="G144" s="1" t="s">
        <v>60</v>
      </c>
      <c r="H144" s="1" t="s">
        <v>274</v>
      </c>
      <c r="I144" s="393">
        <v>4.45</v>
      </c>
      <c r="J144" s="393">
        <v>4.0199999999999996</v>
      </c>
      <c r="K144" s="399">
        <v>0.7</v>
      </c>
      <c r="L144" s="1" t="s">
        <v>964</v>
      </c>
    </row>
    <row r="145" spans="1:12">
      <c r="A145" s="1" t="s">
        <v>99</v>
      </c>
      <c r="B145" s="1" t="s">
        <v>854</v>
      </c>
      <c r="C145" s="393">
        <v>284.73606837606837</v>
      </c>
      <c r="D145" s="393">
        <v>64.906153846153856</v>
      </c>
      <c r="E145" s="393">
        <v>0</v>
      </c>
      <c r="F145" s="394">
        <v>6.5128205128205136E-2</v>
      </c>
      <c r="G145" s="1" t="s">
        <v>65</v>
      </c>
      <c r="H145" s="1" t="s">
        <v>273</v>
      </c>
      <c r="I145" s="393">
        <v>1.95</v>
      </c>
      <c r="J145" s="393">
        <v>1.89</v>
      </c>
      <c r="K145" s="399">
        <v>0.8</v>
      </c>
      <c r="L145" s="1" t="s">
        <v>965</v>
      </c>
    </row>
    <row r="146" spans="1:12">
      <c r="A146" s="1" t="s">
        <v>99</v>
      </c>
      <c r="B146" s="1" t="s">
        <v>140</v>
      </c>
      <c r="C146" s="393">
        <v>259.92</v>
      </c>
      <c r="D146" s="393">
        <v>59.54</v>
      </c>
      <c r="E146" s="393">
        <v>0</v>
      </c>
      <c r="F146" s="394">
        <v>6.5993265993265993E-2</v>
      </c>
      <c r="G146" s="1" t="s">
        <v>65</v>
      </c>
      <c r="H146" s="1" t="s">
        <v>273</v>
      </c>
      <c r="I146" s="393">
        <v>1.4850000000000001</v>
      </c>
      <c r="J146" s="393">
        <v>1.4850000000000001</v>
      </c>
      <c r="K146" s="399">
        <v>0.8</v>
      </c>
      <c r="L146" s="1" t="s">
        <v>966</v>
      </c>
    </row>
    <row r="147" spans="1:12">
      <c r="A147" s="1" t="s">
        <v>101</v>
      </c>
      <c r="B147" s="1" t="s">
        <v>142</v>
      </c>
      <c r="C147" s="393">
        <v>644.83000000000004</v>
      </c>
      <c r="D147" s="393">
        <v>411.88</v>
      </c>
      <c r="E147" s="393">
        <v>265.08</v>
      </c>
      <c r="F147" s="394">
        <v>0.41979102642901051</v>
      </c>
      <c r="G147" s="1" t="s">
        <v>59</v>
      </c>
      <c r="H147" s="1" t="s">
        <v>272</v>
      </c>
      <c r="I147" s="393">
        <v>1.627</v>
      </c>
      <c r="J147" s="393">
        <v>1.472</v>
      </c>
      <c r="K147" s="399">
        <v>0.7</v>
      </c>
      <c r="L147" s="1" t="s">
        <v>967</v>
      </c>
    </row>
    <row r="148" spans="1:12">
      <c r="A148" s="1" t="s">
        <v>102</v>
      </c>
      <c r="B148" s="1" t="s">
        <v>190</v>
      </c>
      <c r="C148" s="393">
        <v>684.07</v>
      </c>
      <c r="D148" s="393">
        <v>496.12</v>
      </c>
      <c r="E148" s="393">
        <v>360.99</v>
      </c>
      <c r="F148" s="394">
        <v>0.49602888086642605</v>
      </c>
      <c r="G148" s="1" t="s">
        <v>60</v>
      </c>
      <c r="H148" s="1" t="s">
        <v>274</v>
      </c>
      <c r="I148" s="393">
        <v>2.77</v>
      </c>
      <c r="J148" s="393">
        <v>2.4</v>
      </c>
      <c r="K148" s="399">
        <v>0.7</v>
      </c>
      <c r="L148" s="1" t="s">
        <v>968</v>
      </c>
    </row>
    <row r="149" spans="1:12">
      <c r="A149" s="1" t="s">
        <v>102</v>
      </c>
      <c r="B149" s="1" t="s">
        <v>205</v>
      </c>
      <c r="C149" s="393">
        <v>684.07</v>
      </c>
      <c r="D149" s="393">
        <v>496.12</v>
      </c>
      <c r="E149" s="393">
        <v>360.99</v>
      </c>
      <c r="F149" s="394">
        <v>0.49590792838874681</v>
      </c>
      <c r="G149" s="1" t="s">
        <v>60</v>
      </c>
      <c r="H149" s="1" t="s">
        <v>274</v>
      </c>
      <c r="I149" s="393">
        <v>3.91</v>
      </c>
      <c r="J149" s="393">
        <v>3.43</v>
      </c>
      <c r="K149" s="399">
        <v>0.7</v>
      </c>
      <c r="L149" s="1" t="s">
        <v>969</v>
      </c>
    </row>
    <row r="150" spans="1:12">
      <c r="A150" s="1" t="s">
        <v>102</v>
      </c>
      <c r="B150" s="1" t="s">
        <v>217</v>
      </c>
      <c r="C150" s="393">
        <v>755.28</v>
      </c>
      <c r="D150" s="393">
        <v>491.37</v>
      </c>
      <c r="E150" s="393">
        <v>322.81</v>
      </c>
      <c r="F150" s="394">
        <v>0.49130434782608695</v>
      </c>
      <c r="G150" s="1" t="s">
        <v>59</v>
      </c>
      <c r="H150" s="1" t="s">
        <v>272</v>
      </c>
      <c r="I150" s="393">
        <v>2.2999999999999998</v>
      </c>
      <c r="J150" s="393">
        <v>2.15</v>
      </c>
      <c r="K150" s="399">
        <v>0.7</v>
      </c>
      <c r="L150" s="1" t="s">
        <v>970</v>
      </c>
    </row>
    <row r="151" spans="1:12">
      <c r="A151" s="1" t="s">
        <v>103</v>
      </c>
      <c r="B151" s="1" t="s">
        <v>206</v>
      </c>
      <c r="C151" s="393">
        <v>625.67999999999995</v>
      </c>
      <c r="D151" s="393">
        <v>474.49</v>
      </c>
      <c r="E151" s="393">
        <v>359.65</v>
      </c>
      <c r="F151" s="394">
        <v>0.47453183520599251</v>
      </c>
      <c r="G151" s="1" t="s">
        <v>60</v>
      </c>
      <c r="H151" s="1" t="s">
        <v>274</v>
      </c>
      <c r="I151" s="393">
        <v>2.67</v>
      </c>
      <c r="J151" s="393">
        <v>2.33</v>
      </c>
      <c r="K151" s="399">
        <v>0.7</v>
      </c>
      <c r="L151" s="1" t="s">
        <v>971</v>
      </c>
    </row>
    <row r="152" spans="1:12">
      <c r="A152" s="1" t="s">
        <v>103</v>
      </c>
      <c r="B152" s="1" t="s">
        <v>218</v>
      </c>
      <c r="C152" s="393">
        <v>625.67999999999995</v>
      </c>
      <c r="D152" s="393">
        <v>474.49</v>
      </c>
      <c r="E152" s="393">
        <v>359.65</v>
      </c>
      <c r="F152" s="394">
        <v>0.47443609022556388</v>
      </c>
      <c r="G152" s="1" t="s">
        <v>60</v>
      </c>
      <c r="H152" s="1" t="s">
        <v>274</v>
      </c>
      <c r="I152" s="393">
        <v>3.99</v>
      </c>
      <c r="J152" s="393">
        <v>3.49</v>
      </c>
      <c r="K152" s="399">
        <v>0.7</v>
      </c>
      <c r="L152" s="1" t="s">
        <v>972</v>
      </c>
    </row>
    <row r="153" spans="1:12">
      <c r="A153" s="1" t="s">
        <v>103</v>
      </c>
      <c r="B153" s="1" t="s">
        <v>170</v>
      </c>
      <c r="C153" s="393">
        <v>625.67999999999995</v>
      </c>
      <c r="D153" s="393">
        <v>474.49</v>
      </c>
      <c r="E153" s="393">
        <v>359.65</v>
      </c>
      <c r="F153" s="394">
        <v>0.47432835820895519</v>
      </c>
      <c r="G153" s="1" t="s">
        <v>60</v>
      </c>
      <c r="H153" s="1" t="s">
        <v>274</v>
      </c>
      <c r="I153" s="393">
        <v>3.35</v>
      </c>
      <c r="J153" s="393">
        <v>3</v>
      </c>
      <c r="K153" s="399">
        <v>0.7</v>
      </c>
      <c r="L153" s="1" t="s">
        <v>973</v>
      </c>
    </row>
    <row r="154" spans="1:12">
      <c r="A154" s="1" t="s">
        <v>103</v>
      </c>
      <c r="B154" s="1" t="s">
        <v>191</v>
      </c>
      <c r="C154" s="393">
        <v>625.67999999999995</v>
      </c>
      <c r="D154" s="393">
        <v>474.49</v>
      </c>
      <c r="E154" s="393">
        <v>359.65</v>
      </c>
      <c r="F154" s="394">
        <v>0.47445109780439121</v>
      </c>
      <c r="G154" s="1" t="s">
        <v>60</v>
      </c>
      <c r="H154" s="1" t="s">
        <v>274</v>
      </c>
      <c r="I154" s="393">
        <v>5.01</v>
      </c>
      <c r="J154" s="393">
        <v>4.5</v>
      </c>
      <c r="K154" s="399">
        <v>0.7</v>
      </c>
      <c r="L154" s="1" t="s">
        <v>974</v>
      </c>
    </row>
    <row r="155" spans="1:12">
      <c r="A155" s="1" t="s">
        <v>103</v>
      </c>
      <c r="B155" s="1" t="s">
        <v>772</v>
      </c>
      <c r="C155" s="393">
        <v>625.67999999999995</v>
      </c>
      <c r="D155" s="393">
        <v>474.49</v>
      </c>
      <c r="E155" s="393">
        <v>359.65</v>
      </c>
      <c r="F155" s="394">
        <v>0.47453183520599251</v>
      </c>
      <c r="G155" s="1" t="s">
        <v>60</v>
      </c>
      <c r="H155" s="1" t="s">
        <v>274</v>
      </c>
      <c r="I155" s="393">
        <v>2.67</v>
      </c>
      <c r="J155" s="393">
        <v>2.33</v>
      </c>
      <c r="K155" s="399">
        <v>0.7</v>
      </c>
      <c r="L155" s="1" t="s">
        <v>975</v>
      </c>
    </row>
    <row r="156" spans="1:12">
      <c r="A156" s="1" t="s">
        <v>103</v>
      </c>
      <c r="B156" s="1" t="s">
        <v>776</v>
      </c>
      <c r="C156" s="393">
        <v>625.67999999999995</v>
      </c>
      <c r="D156" s="393">
        <v>474.49</v>
      </c>
      <c r="E156" s="393">
        <v>359.65</v>
      </c>
      <c r="F156" s="394">
        <v>0.47443609022556388</v>
      </c>
      <c r="G156" s="1" t="s">
        <v>60</v>
      </c>
      <c r="H156" s="1" t="s">
        <v>274</v>
      </c>
      <c r="I156" s="393">
        <v>3.99</v>
      </c>
      <c r="J156" s="393">
        <v>3.49</v>
      </c>
      <c r="K156" s="399">
        <v>0.7</v>
      </c>
      <c r="L156" s="1" t="s">
        <v>976</v>
      </c>
    </row>
    <row r="157" spans="1:12">
      <c r="A157" s="1" t="s">
        <v>103</v>
      </c>
      <c r="B157" s="1" t="s">
        <v>780</v>
      </c>
      <c r="C157" s="393">
        <v>625.67999999999995</v>
      </c>
      <c r="D157" s="393">
        <v>474.49</v>
      </c>
      <c r="E157" s="393">
        <v>359.65</v>
      </c>
      <c r="F157" s="394">
        <v>0.47432835820895519</v>
      </c>
      <c r="G157" s="1" t="s">
        <v>60</v>
      </c>
      <c r="H157" s="1" t="s">
        <v>274</v>
      </c>
      <c r="I157" s="393">
        <v>3.35</v>
      </c>
      <c r="J157" s="393">
        <v>3</v>
      </c>
      <c r="K157" s="399">
        <v>0.7</v>
      </c>
      <c r="L157" s="1" t="s">
        <v>977</v>
      </c>
    </row>
    <row r="158" spans="1:12">
      <c r="A158" s="1" t="s">
        <v>103</v>
      </c>
      <c r="B158" s="1" t="s">
        <v>783</v>
      </c>
      <c r="C158" s="393">
        <v>625.67999999999995</v>
      </c>
      <c r="D158" s="393">
        <v>474.49</v>
      </c>
      <c r="E158" s="393">
        <v>359.65</v>
      </c>
      <c r="F158" s="394">
        <v>0.47445109780439121</v>
      </c>
      <c r="G158" s="1" t="s">
        <v>60</v>
      </c>
      <c r="H158" s="1" t="s">
        <v>274</v>
      </c>
      <c r="I158" s="393">
        <v>5.01</v>
      </c>
      <c r="J158" s="393">
        <v>4.5</v>
      </c>
      <c r="K158" s="399">
        <v>0.7</v>
      </c>
      <c r="L158" s="1" t="s">
        <v>978</v>
      </c>
    </row>
    <row r="159" spans="1:12">
      <c r="A159" s="1" t="s">
        <v>103</v>
      </c>
      <c r="B159" s="1" t="s">
        <v>228</v>
      </c>
      <c r="C159" s="393">
        <v>639.18968608811292</v>
      </c>
      <c r="D159" s="393">
        <v>477.44150078393795</v>
      </c>
      <c r="E159" s="393">
        <v>357.19241718156866</v>
      </c>
      <c r="F159" s="394">
        <v>0.4642585551330799</v>
      </c>
      <c r="G159" s="1" t="s">
        <v>60</v>
      </c>
      <c r="H159" s="1" t="s">
        <v>274</v>
      </c>
      <c r="I159" s="393">
        <v>2.63</v>
      </c>
      <c r="J159" s="393">
        <v>2.33</v>
      </c>
      <c r="K159" s="399">
        <v>0.7</v>
      </c>
      <c r="L159" s="1" t="s">
        <v>979</v>
      </c>
    </row>
    <row r="160" spans="1:12">
      <c r="A160" s="1" t="s">
        <v>103</v>
      </c>
      <c r="B160" s="1" t="s">
        <v>236</v>
      </c>
      <c r="C160" s="393">
        <v>639.18968608811292</v>
      </c>
      <c r="D160" s="393">
        <v>477.44150078393795</v>
      </c>
      <c r="E160" s="393">
        <v>357.19241718156866</v>
      </c>
      <c r="F160" s="394">
        <v>0.46539440203562338</v>
      </c>
      <c r="G160" s="1" t="s">
        <v>60</v>
      </c>
      <c r="H160" s="1" t="s">
        <v>274</v>
      </c>
      <c r="I160" s="393">
        <v>3.93</v>
      </c>
      <c r="J160" s="393">
        <v>3.49</v>
      </c>
      <c r="K160" s="399">
        <v>0.7</v>
      </c>
      <c r="L160" s="1" t="s">
        <v>980</v>
      </c>
    </row>
    <row r="161" spans="1:12">
      <c r="A161" s="1" t="s">
        <v>103</v>
      </c>
      <c r="B161" s="1" t="s">
        <v>240</v>
      </c>
      <c r="C161" s="393">
        <v>639.18968608811292</v>
      </c>
      <c r="D161" s="393">
        <v>477.44150078393795</v>
      </c>
      <c r="E161" s="393">
        <v>357.19241718156866</v>
      </c>
      <c r="F161" s="394">
        <v>0.47636363636363643</v>
      </c>
      <c r="G161" s="1" t="s">
        <v>60</v>
      </c>
      <c r="H161" s="1" t="s">
        <v>274</v>
      </c>
      <c r="I161" s="393">
        <v>3.3</v>
      </c>
      <c r="J161" s="393">
        <v>3</v>
      </c>
      <c r="K161" s="399">
        <v>0.7</v>
      </c>
      <c r="L161" s="1" t="s">
        <v>981</v>
      </c>
    </row>
    <row r="162" spans="1:12">
      <c r="A162" s="1" t="s">
        <v>103</v>
      </c>
      <c r="B162" s="1" t="s">
        <v>242</v>
      </c>
      <c r="C162" s="393">
        <v>639.18968608811292</v>
      </c>
      <c r="D162" s="393">
        <v>477.44150078393795</v>
      </c>
      <c r="E162" s="393">
        <v>357.19241718156866</v>
      </c>
      <c r="F162" s="394">
        <v>0.4775303643724696</v>
      </c>
      <c r="G162" s="1" t="s">
        <v>60</v>
      </c>
      <c r="H162" s="1" t="s">
        <v>274</v>
      </c>
      <c r="I162" s="393">
        <v>4.9400000000000004</v>
      </c>
      <c r="J162" s="393">
        <v>4.5</v>
      </c>
      <c r="K162" s="399">
        <v>0.7</v>
      </c>
      <c r="L162" s="1" t="s">
        <v>982</v>
      </c>
    </row>
    <row r="163" spans="1:12">
      <c r="A163" s="1" t="s">
        <v>103</v>
      </c>
      <c r="B163" s="1" t="s">
        <v>855</v>
      </c>
      <c r="C163" s="393">
        <v>690.60953545835389</v>
      </c>
      <c r="D163" s="393">
        <v>520.53901736947671</v>
      </c>
      <c r="E163" s="393">
        <v>392.05995106113767</v>
      </c>
      <c r="F163" s="394">
        <v>0.52054794520547942</v>
      </c>
      <c r="G163" s="1" t="s">
        <v>60</v>
      </c>
      <c r="H163" s="1" t="s">
        <v>274</v>
      </c>
      <c r="I163" s="393">
        <v>6.57</v>
      </c>
      <c r="J163" s="393">
        <v>5.9</v>
      </c>
      <c r="K163" s="399">
        <v>0.7</v>
      </c>
      <c r="L163" s="1" t="s">
        <v>983</v>
      </c>
    </row>
    <row r="164" spans="1:12">
      <c r="A164" s="1" t="s">
        <v>103</v>
      </c>
      <c r="B164" s="1" t="s">
        <v>856</v>
      </c>
      <c r="C164" s="393">
        <v>690.60953545835389</v>
      </c>
      <c r="D164" s="393">
        <v>520.53901736947671</v>
      </c>
      <c r="E164" s="393">
        <v>392.05995106113767</v>
      </c>
      <c r="F164" s="394">
        <v>0.52050304878048781</v>
      </c>
      <c r="G164" s="1" t="s">
        <v>60</v>
      </c>
      <c r="H164" s="1" t="s">
        <v>274</v>
      </c>
      <c r="I164" s="393">
        <v>13.12</v>
      </c>
      <c r="J164" s="393">
        <v>11.8</v>
      </c>
      <c r="K164" s="399">
        <v>0.7</v>
      </c>
      <c r="L164" s="1" t="s">
        <v>984</v>
      </c>
    </row>
    <row r="165" spans="1:12">
      <c r="A165" s="1" t="s">
        <v>103</v>
      </c>
      <c r="B165" s="1" t="s">
        <v>857</v>
      </c>
      <c r="C165" s="393">
        <v>690.60953545835389</v>
      </c>
      <c r="D165" s="393">
        <v>520.53901736947671</v>
      </c>
      <c r="E165" s="393">
        <v>392.05995106113767</v>
      </c>
      <c r="F165" s="394">
        <v>0.52054794520547942</v>
      </c>
      <c r="G165" s="1" t="s">
        <v>60</v>
      </c>
      <c r="H165" s="1" t="s">
        <v>274</v>
      </c>
      <c r="I165" s="393">
        <v>6.57</v>
      </c>
      <c r="J165" s="393">
        <v>5.9</v>
      </c>
      <c r="K165" s="399">
        <v>0.7</v>
      </c>
      <c r="L165" s="1" t="s">
        <v>985</v>
      </c>
    </row>
    <row r="166" spans="1:12">
      <c r="A166" s="1" t="s">
        <v>103</v>
      </c>
      <c r="B166" s="1" t="s">
        <v>858</v>
      </c>
      <c r="C166" s="393">
        <v>690.60953545835389</v>
      </c>
      <c r="D166" s="393">
        <v>520.53901736947671</v>
      </c>
      <c r="E166" s="393">
        <v>392.05995106113767</v>
      </c>
      <c r="F166" s="394">
        <v>0.52050304878048781</v>
      </c>
      <c r="G166" s="1" t="s">
        <v>60</v>
      </c>
      <c r="H166" s="1" t="s">
        <v>274</v>
      </c>
      <c r="I166" s="393">
        <v>13.12</v>
      </c>
      <c r="J166" s="393">
        <v>11.8</v>
      </c>
      <c r="K166" s="399">
        <v>0.7</v>
      </c>
      <c r="L166" s="1" t="s">
        <v>986</v>
      </c>
    </row>
    <row r="167" spans="1:12">
      <c r="A167" s="1" t="s">
        <v>106</v>
      </c>
      <c r="B167" s="1" t="s">
        <v>173</v>
      </c>
      <c r="C167" s="393">
        <v>778.23716475095785</v>
      </c>
      <c r="D167" s="393">
        <v>515.54137931034484</v>
      </c>
      <c r="E167" s="393">
        <v>343.62222222222215</v>
      </c>
      <c r="F167" s="394">
        <v>0.51570881226053644</v>
      </c>
      <c r="G167" s="1" t="s">
        <v>59</v>
      </c>
      <c r="H167" s="1" t="s">
        <v>272</v>
      </c>
      <c r="I167" s="393">
        <v>2.61</v>
      </c>
      <c r="J167" s="393">
        <v>2.36</v>
      </c>
      <c r="K167" s="399">
        <v>0.7</v>
      </c>
      <c r="L167" s="1" t="s">
        <v>987</v>
      </c>
    </row>
    <row r="168" spans="1:12">
      <c r="A168" s="1" t="s">
        <v>107</v>
      </c>
      <c r="B168" s="1" t="s">
        <v>1190</v>
      </c>
      <c r="C168" s="393">
        <v>760.40557768990834</v>
      </c>
      <c r="D168" s="393">
        <v>501.83676850368607</v>
      </c>
      <c r="E168" s="393">
        <v>333.36216299195922</v>
      </c>
      <c r="F168" s="394">
        <v>0.50185185185185177</v>
      </c>
      <c r="G168" s="1" t="s">
        <v>59</v>
      </c>
      <c r="H168" s="1" t="s">
        <v>272</v>
      </c>
      <c r="I168" s="393">
        <v>1.62</v>
      </c>
      <c r="J168" s="393">
        <v>1.5</v>
      </c>
      <c r="K168" s="399">
        <v>0.7</v>
      </c>
      <c r="L168" s="1" t="s">
        <v>1260</v>
      </c>
    </row>
    <row r="169" spans="1:12">
      <c r="A169" s="1" t="s">
        <v>107</v>
      </c>
      <c r="B169" s="1" t="s">
        <v>146</v>
      </c>
      <c r="C169" s="393">
        <v>664.89922265408109</v>
      </c>
      <c r="D169" s="393">
        <v>441.50471960022219</v>
      </c>
      <c r="E169" s="393">
        <v>295.85980011104942</v>
      </c>
      <c r="F169" s="394">
        <v>0.44142143253747923</v>
      </c>
      <c r="G169" s="1" t="s">
        <v>59</v>
      </c>
      <c r="H169" s="1" t="s">
        <v>272</v>
      </c>
      <c r="I169" s="393">
        <v>1.8009999999999999</v>
      </c>
      <c r="J169" s="393">
        <v>1.5049999999999999</v>
      </c>
      <c r="K169" s="399">
        <v>0.7</v>
      </c>
      <c r="L169" s="1" t="s">
        <v>988</v>
      </c>
    </row>
    <row r="170" spans="1:12">
      <c r="A170" s="1" t="s">
        <v>1191</v>
      </c>
      <c r="B170" s="1" t="s">
        <v>1192</v>
      </c>
      <c r="C170" s="393">
        <v>326.51785714285711</v>
      </c>
      <c r="D170" s="393">
        <v>71.919642857142847</v>
      </c>
      <c r="E170" s="393">
        <v>0</v>
      </c>
      <c r="F170" s="394">
        <v>7.1874999999999994E-2</v>
      </c>
      <c r="G170" s="1" t="s">
        <v>65</v>
      </c>
      <c r="H170" s="1" t="s">
        <v>272</v>
      </c>
      <c r="I170" s="393">
        <v>2.2400000000000002</v>
      </c>
      <c r="J170" s="393">
        <v>2.2400000000000002</v>
      </c>
      <c r="K170" s="399">
        <v>0.7</v>
      </c>
      <c r="L170" s="1" t="s">
        <v>1261</v>
      </c>
    </row>
    <row r="171" spans="1:12">
      <c r="A171" s="1" t="s">
        <v>108</v>
      </c>
      <c r="B171" s="1" t="s">
        <v>174</v>
      </c>
      <c r="C171" s="393">
        <v>714.07</v>
      </c>
      <c r="D171" s="393">
        <v>465.79</v>
      </c>
      <c r="E171" s="393">
        <v>305.32</v>
      </c>
      <c r="F171" s="394">
        <v>0.46585365853658539</v>
      </c>
      <c r="G171" s="1" t="s">
        <v>59</v>
      </c>
      <c r="H171" s="1" t="s">
        <v>272</v>
      </c>
      <c r="I171" s="393">
        <v>2.0499999999999998</v>
      </c>
      <c r="J171" s="393">
        <v>1.85</v>
      </c>
      <c r="K171" s="399">
        <v>0.7</v>
      </c>
      <c r="L171" s="1" t="s">
        <v>989</v>
      </c>
    </row>
    <row r="172" spans="1:12">
      <c r="A172" s="1" t="s">
        <v>805</v>
      </c>
      <c r="B172" s="1" t="s">
        <v>806</v>
      </c>
      <c r="C172" s="393">
        <v>575.9444269016825</v>
      </c>
      <c r="D172" s="393">
        <v>399.89487334780347</v>
      </c>
      <c r="E172" s="393">
        <v>279.2743759599295</v>
      </c>
      <c r="F172" s="394">
        <v>0.40000000000000008</v>
      </c>
      <c r="G172" s="1" t="s">
        <v>60</v>
      </c>
      <c r="H172" s="1" t="s">
        <v>274</v>
      </c>
      <c r="I172" s="393">
        <v>2.0299999999999998</v>
      </c>
      <c r="J172" s="393">
        <v>1.45</v>
      </c>
      <c r="K172" s="399">
        <v>0.7</v>
      </c>
      <c r="L172" s="1" t="s">
        <v>990</v>
      </c>
    </row>
    <row r="173" spans="1:12">
      <c r="A173" s="1" t="s">
        <v>805</v>
      </c>
      <c r="B173" s="1" t="s">
        <v>807</v>
      </c>
      <c r="C173" s="393">
        <v>575.9444269016825</v>
      </c>
      <c r="D173" s="393">
        <v>399.89487334780347</v>
      </c>
      <c r="E173" s="393">
        <v>279.2743759599295</v>
      </c>
      <c r="F173" s="394">
        <v>0.4</v>
      </c>
      <c r="G173" s="1" t="s">
        <v>60</v>
      </c>
      <c r="H173" s="1" t="s">
        <v>274</v>
      </c>
      <c r="I173" s="393">
        <v>3.09</v>
      </c>
      <c r="J173" s="393">
        <v>2.1800000000000002</v>
      </c>
      <c r="K173" s="399">
        <v>0.7</v>
      </c>
      <c r="L173" s="1" t="s">
        <v>991</v>
      </c>
    </row>
    <row r="174" spans="1:12">
      <c r="A174" s="1" t="s">
        <v>805</v>
      </c>
      <c r="B174" s="1" t="s">
        <v>808</v>
      </c>
      <c r="C174" s="393">
        <v>575.9444269016825</v>
      </c>
      <c r="D174" s="393">
        <v>399.89487334780347</v>
      </c>
      <c r="E174" s="393">
        <v>279.2743759599295</v>
      </c>
      <c r="F174" s="394">
        <v>0.39999999999999997</v>
      </c>
      <c r="G174" s="1" t="s">
        <v>60</v>
      </c>
      <c r="H174" s="1" t="s">
        <v>274</v>
      </c>
      <c r="I174" s="393">
        <v>4.09</v>
      </c>
      <c r="J174" s="393">
        <v>2.9</v>
      </c>
      <c r="K174" s="399">
        <v>0.7</v>
      </c>
      <c r="L174" s="1" t="s">
        <v>992</v>
      </c>
    </row>
    <row r="175" spans="1:12">
      <c r="A175" s="1" t="s">
        <v>805</v>
      </c>
      <c r="B175" s="1" t="s">
        <v>809</v>
      </c>
      <c r="C175" s="393">
        <v>655.75060296211768</v>
      </c>
      <c r="D175" s="393">
        <v>468.23616189582322</v>
      </c>
      <c r="E175" s="393">
        <v>334.63435004982131</v>
      </c>
      <c r="F175" s="394">
        <v>0.46818181818181814</v>
      </c>
      <c r="G175" s="1" t="s">
        <v>60</v>
      </c>
      <c r="H175" s="1" t="s">
        <v>274</v>
      </c>
      <c r="I175" s="393">
        <v>1.54</v>
      </c>
      <c r="J175" s="393">
        <v>1.1000000000000001</v>
      </c>
      <c r="K175" s="399">
        <v>0.7</v>
      </c>
      <c r="L175" s="1" t="s">
        <v>993</v>
      </c>
    </row>
    <row r="176" spans="1:12">
      <c r="A176" s="1" t="s">
        <v>805</v>
      </c>
      <c r="B176" s="1" t="s">
        <v>810</v>
      </c>
      <c r="C176" s="393">
        <v>655.75060296211768</v>
      </c>
      <c r="D176" s="393">
        <v>468.23616189582322</v>
      </c>
      <c r="E176" s="393">
        <v>334.63435004982131</v>
      </c>
      <c r="F176" s="394">
        <v>0.46844660194174753</v>
      </c>
      <c r="G176" s="1" t="s">
        <v>60</v>
      </c>
      <c r="H176" s="1" t="s">
        <v>274</v>
      </c>
      <c r="I176" s="393">
        <v>2.06</v>
      </c>
      <c r="J176" s="393">
        <v>1.45</v>
      </c>
      <c r="K176" s="399">
        <v>0.7</v>
      </c>
      <c r="L176" s="1" t="s">
        <v>994</v>
      </c>
    </row>
    <row r="177" spans="1:12">
      <c r="A177" s="1" t="s">
        <v>805</v>
      </c>
      <c r="B177" s="1" t="s">
        <v>811</v>
      </c>
      <c r="C177" s="393">
        <v>655.75060296211768</v>
      </c>
      <c r="D177" s="393">
        <v>468.23616189582322</v>
      </c>
      <c r="E177" s="393">
        <v>334.63435004982131</v>
      </c>
      <c r="F177" s="394">
        <v>0.46806451612903227</v>
      </c>
      <c r="G177" s="1" t="s">
        <v>60</v>
      </c>
      <c r="H177" s="1" t="s">
        <v>274</v>
      </c>
      <c r="I177" s="393">
        <v>3.1</v>
      </c>
      <c r="J177" s="393">
        <v>2.1800000000000002</v>
      </c>
      <c r="K177" s="399">
        <v>0.7</v>
      </c>
      <c r="L177" s="1" t="s">
        <v>995</v>
      </c>
    </row>
    <row r="178" spans="1:12">
      <c r="A178" s="1" t="s">
        <v>805</v>
      </c>
      <c r="B178" s="1" t="s">
        <v>812</v>
      </c>
      <c r="C178" s="393">
        <v>655.75060296211768</v>
      </c>
      <c r="D178" s="393">
        <v>468.23616189582322</v>
      </c>
      <c r="E178" s="393">
        <v>334.63435004982131</v>
      </c>
      <c r="F178" s="394">
        <v>0.4682808716707022</v>
      </c>
      <c r="G178" s="1" t="s">
        <v>60</v>
      </c>
      <c r="H178" s="1" t="s">
        <v>274</v>
      </c>
      <c r="I178" s="393">
        <v>4.13</v>
      </c>
      <c r="J178" s="393">
        <v>2.93</v>
      </c>
      <c r="K178" s="399">
        <v>0.7</v>
      </c>
      <c r="L178" s="1" t="s">
        <v>996</v>
      </c>
    </row>
    <row r="179" spans="1:12">
      <c r="A179" s="1" t="s">
        <v>109</v>
      </c>
      <c r="B179" s="1" t="s">
        <v>751</v>
      </c>
      <c r="C179" s="393">
        <v>659.897664317676</v>
      </c>
      <c r="D179" s="393">
        <v>479.85921420441059</v>
      </c>
      <c r="E179" s="393">
        <v>351.11762265271562</v>
      </c>
      <c r="F179" s="394">
        <v>0.47981651376146789</v>
      </c>
      <c r="G179" s="1" t="s">
        <v>59</v>
      </c>
      <c r="H179" s="1" t="s">
        <v>274</v>
      </c>
      <c r="I179" s="393">
        <v>2.1800000000000002</v>
      </c>
      <c r="J179" s="393">
        <v>1.89</v>
      </c>
      <c r="K179" s="399">
        <v>0.7</v>
      </c>
      <c r="L179" s="1" t="s">
        <v>997</v>
      </c>
    </row>
    <row r="180" spans="1:12">
      <c r="A180" s="1" t="s">
        <v>109</v>
      </c>
      <c r="B180" s="1" t="s">
        <v>221</v>
      </c>
      <c r="C180" s="393">
        <v>710.48554778554785</v>
      </c>
      <c r="D180" s="393">
        <v>468.06687062937067</v>
      </c>
      <c r="E180" s="393">
        <v>310.84650349650349</v>
      </c>
      <c r="F180" s="394">
        <v>0.4681818181818182</v>
      </c>
      <c r="G180" s="1" t="s">
        <v>59</v>
      </c>
      <c r="H180" s="1" t="s">
        <v>272</v>
      </c>
      <c r="I180" s="393">
        <v>2.86</v>
      </c>
      <c r="J180" s="393">
        <v>2.67</v>
      </c>
      <c r="K180" s="399">
        <v>0.7</v>
      </c>
      <c r="L180" s="1" t="s">
        <v>998</v>
      </c>
    </row>
    <row r="181" spans="1:12">
      <c r="A181" s="1" t="s">
        <v>109</v>
      </c>
      <c r="B181" s="1" t="s">
        <v>194</v>
      </c>
      <c r="C181" s="393">
        <v>710.48554778554785</v>
      </c>
      <c r="D181" s="393">
        <v>468.06687062937067</v>
      </c>
      <c r="E181" s="393">
        <v>310.84650349650349</v>
      </c>
      <c r="F181" s="394">
        <v>0.4681818181818182</v>
      </c>
      <c r="G181" s="1" t="s">
        <v>59</v>
      </c>
      <c r="H181" s="1" t="s">
        <v>272</v>
      </c>
      <c r="I181" s="393">
        <v>2.86</v>
      </c>
      <c r="J181" s="393">
        <v>2.67</v>
      </c>
      <c r="K181" s="399">
        <v>0.7</v>
      </c>
      <c r="L181" s="1" t="s">
        <v>999</v>
      </c>
    </row>
    <row r="182" spans="1:12">
      <c r="A182" s="1" t="s">
        <v>109</v>
      </c>
      <c r="B182" s="1" t="s">
        <v>209</v>
      </c>
      <c r="C182" s="393">
        <v>743.65148514851467</v>
      </c>
      <c r="D182" s="393">
        <v>489.31485148514855</v>
      </c>
      <c r="E182" s="393">
        <v>325.35445544554449</v>
      </c>
      <c r="F182" s="394">
        <v>0.4891089108910891</v>
      </c>
      <c r="G182" s="1" t="s">
        <v>59</v>
      </c>
      <c r="H182" s="1" t="s">
        <v>272</v>
      </c>
      <c r="I182" s="393">
        <v>2.02</v>
      </c>
      <c r="J182" s="393">
        <v>1.83</v>
      </c>
      <c r="K182" s="399">
        <v>0.7</v>
      </c>
      <c r="L182" s="1" t="s">
        <v>1000</v>
      </c>
    </row>
    <row r="183" spans="1:12">
      <c r="A183" s="1" t="s">
        <v>1193</v>
      </c>
      <c r="B183" s="1" t="s">
        <v>1194</v>
      </c>
      <c r="C183" s="393">
        <v>524.2609579514741</v>
      </c>
      <c r="D183" s="393">
        <v>337.06393525517399</v>
      </c>
      <c r="E183" s="393">
        <v>216.00216949069679</v>
      </c>
      <c r="F183" s="394">
        <v>0.3371794871794872</v>
      </c>
      <c r="G183" s="1" t="s">
        <v>60</v>
      </c>
      <c r="H183" s="1" t="s">
        <v>274</v>
      </c>
      <c r="I183" s="393">
        <v>1.56</v>
      </c>
      <c r="J183" s="393">
        <v>0.93</v>
      </c>
      <c r="K183" s="399">
        <v>0.7</v>
      </c>
      <c r="L183" s="1" t="s">
        <v>1262</v>
      </c>
    </row>
    <row r="184" spans="1:12">
      <c r="A184" s="1" t="s">
        <v>1193</v>
      </c>
      <c r="B184" s="1" t="s">
        <v>1195</v>
      </c>
      <c r="C184" s="393">
        <v>524.2609579514741</v>
      </c>
      <c r="D184" s="393">
        <v>337.06393525517399</v>
      </c>
      <c r="E184" s="393">
        <v>216.00216949069679</v>
      </c>
      <c r="F184" s="394">
        <v>0.33684210526315794</v>
      </c>
      <c r="G184" s="1" t="s">
        <v>60</v>
      </c>
      <c r="H184" s="1" t="s">
        <v>274</v>
      </c>
      <c r="I184" s="393">
        <v>2.2799999999999998</v>
      </c>
      <c r="J184" s="393">
        <v>1.39</v>
      </c>
      <c r="K184" s="399">
        <v>0.7</v>
      </c>
      <c r="L184" s="1" t="s">
        <v>1263</v>
      </c>
    </row>
    <row r="185" spans="1:12">
      <c r="A185" s="1" t="s">
        <v>1193</v>
      </c>
      <c r="B185" s="1" t="s">
        <v>1196</v>
      </c>
      <c r="C185" s="393">
        <v>524.2609579514741</v>
      </c>
      <c r="D185" s="393">
        <v>337.06393525517399</v>
      </c>
      <c r="E185" s="393">
        <v>216.00216949069679</v>
      </c>
      <c r="F185" s="394">
        <v>0.33633333333333332</v>
      </c>
      <c r="G185" s="1" t="s">
        <v>60</v>
      </c>
      <c r="H185" s="1" t="s">
        <v>274</v>
      </c>
      <c r="I185" s="393">
        <v>3</v>
      </c>
      <c r="J185" s="393">
        <v>1.85</v>
      </c>
      <c r="K185" s="399">
        <v>0.7</v>
      </c>
      <c r="L185" s="1" t="s">
        <v>1264</v>
      </c>
    </row>
    <row r="186" spans="1:12">
      <c r="A186" s="1" t="s">
        <v>1193</v>
      </c>
      <c r="B186" s="1" t="s">
        <v>1197</v>
      </c>
      <c r="C186" s="393">
        <v>524.2609579514741</v>
      </c>
      <c r="D186" s="393">
        <v>337.06393525517399</v>
      </c>
      <c r="E186" s="393">
        <v>216.00216949069679</v>
      </c>
      <c r="F186" s="394">
        <v>0.33629032258064512</v>
      </c>
      <c r="G186" s="1" t="s">
        <v>60</v>
      </c>
      <c r="H186" s="1" t="s">
        <v>274</v>
      </c>
      <c r="I186" s="393">
        <v>3.72</v>
      </c>
      <c r="J186" s="393">
        <v>2.3199999999999998</v>
      </c>
      <c r="K186" s="399">
        <v>0.7</v>
      </c>
      <c r="L186" s="1" t="s">
        <v>1265</v>
      </c>
    </row>
    <row r="187" spans="1:12">
      <c r="A187" s="1" t="s">
        <v>1193</v>
      </c>
      <c r="B187" s="1" t="s">
        <v>1198</v>
      </c>
      <c r="C187" s="393">
        <v>524.2609579514741</v>
      </c>
      <c r="D187" s="393">
        <v>337.06393525517399</v>
      </c>
      <c r="E187" s="393">
        <v>216.00216949069679</v>
      </c>
      <c r="F187" s="394">
        <v>0.33648648648648644</v>
      </c>
      <c r="G187" s="1" t="s">
        <v>60</v>
      </c>
      <c r="H187" s="1" t="s">
        <v>274</v>
      </c>
      <c r="I187" s="393">
        <v>4.4400000000000004</v>
      </c>
      <c r="J187" s="393">
        <v>2.78</v>
      </c>
      <c r="K187" s="399">
        <v>0.7</v>
      </c>
      <c r="L187" s="1" t="s">
        <v>1266</v>
      </c>
    </row>
    <row r="188" spans="1:12">
      <c r="A188" s="1" t="s">
        <v>110</v>
      </c>
      <c r="B188" s="1" t="s">
        <v>147</v>
      </c>
      <c r="C188" s="393">
        <v>607.65</v>
      </c>
      <c r="D188" s="393">
        <v>368.02</v>
      </c>
      <c r="E188" s="393">
        <v>220.59</v>
      </c>
      <c r="F188" s="394">
        <v>0.3676258992805756</v>
      </c>
      <c r="G188" s="1" t="s">
        <v>59</v>
      </c>
      <c r="H188" s="1" t="s">
        <v>272</v>
      </c>
      <c r="I188" s="393">
        <v>2.78</v>
      </c>
      <c r="J188" s="393">
        <v>2.5299999999999998</v>
      </c>
      <c r="K188" s="399">
        <v>0.7</v>
      </c>
      <c r="L188" s="1" t="s">
        <v>1001</v>
      </c>
    </row>
    <row r="189" spans="1:12">
      <c r="A189" s="1" t="s">
        <v>110</v>
      </c>
      <c r="B189" s="1" t="s">
        <v>195</v>
      </c>
      <c r="C189" s="393">
        <v>665.23</v>
      </c>
      <c r="D189" s="393">
        <v>427.08</v>
      </c>
      <c r="E189" s="393">
        <v>275.37</v>
      </c>
      <c r="F189" s="394">
        <v>0.42718446601941745</v>
      </c>
      <c r="G189" s="1" t="s">
        <v>59</v>
      </c>
      <c r="H189" s="1" t="s">
        <v>272</v>
      </c>
      <c r="I189" s="393">
        <v>2.06</v>
      </c>
      <c r="J189" s="393">
        <v>1.85</v>
      </c>
      <c r="K189" s="399">
        <v>0.7</v>
      </c>
      <c r="L189" s="1" t="s">
        <v>1002</v>
      </c>
    </row>
    <row r="190" spans="1:12">
      <c r="A190" s="1" t="s">
        <v>110</v>
      </c>
      <c r="B190" s="1" t="s">
        <v>210</v>
      </c>
      <c r="C190" s="393">
        <v>665.23</v>
      </c>
      <c r="D190" s="393">
        <v>427.08</v>
      </c>
      <c r="E190" s="393">
        <v>275.37</v>
      </c>
      <c r="F190" s="394">
        <v>0.42697841726618713</v>
      </c>
      <c r="G190" s="1" t="s">
        <v>59</v>
      </c>
      <c r="H190" s="1" t="s">
        <v>272</v>
      </c>
      <c r="I190" s="393">
        <v>2.78</v>
      </c>
      <c r="J190" s="393">
        <v>2.5099999999999998</v>
      </c>
      <c r="K190" s="399">
        <v>0.7</v>
      </c>
      <c r="L190" s="1" t="s">
        <v>1003</v>
      </c>
    </row>
    <row r="191" spans="1:12">
      <c r="A191" s="1" t="s">
        <v>110</v>
      </c>
      <c r="B191" s="1" t="s">
        <v>175</v>
      </c>
      <c r="C191" s="393">
        <v>698.03</v>
      </c>
      <c r="D191" s="393">
        <v>451.77</v>
      </c>
      <c r="E191" s="393">
        <v>294.25</v>
      </c>
      <c r="F191" s="394">
        <v>0.45143884892086328</v>
      </c>
      <c r="G191" s="1" t="s">
        <v>59</v>
      </c>
      <c r="H191" s="1" t="s">
        <v>272</v>
      </c>
      <c r="I191" s="393">
        <v>2.78</v>
      </c>
      <c r="J191" s="393">
        <v>2.5299999999999998</v>
      </c>
      <c r="K191" s="399">
        <v>0.7</v>
      </c>
      <c r="L191" s="1" t="s">
        <v>1004</v>
      </c>
    </row>
    <row r="192" spans="1:12">
      <c r="A192" s="1" t="s">
        <v>111</v>
      </c>
      <c r="B192" s="1" t="s">
        <v>211</v>
      </c>
      <c r="C192" s="393">
        <v>720.84</v>
      </c>
      <c r="D192" s="393">
        <v>470.6</v>
      </c>
      <c r="E192" s="393">
        <v>309.22000000000003</v>
      </c>
      <c r="F192" s="394">
        <v>0.47074074074074068</v>
      </c>
      <c r="G192" s="1" t="s">
        <v>59</v>
      </c>
      <c r="H192" s="1" t="s">
        <v>272</v>
      </c>
      <c r="I192" s="393">
        <v>2.7</v>
      </c>
      <c r="J192" s="393">
        <v>2.52</v>
      </c>
      <c r="K192" s="399">
        <v>0.7</v>
      </c>
      <c r="L192" s="1" t="s">
        <v>1005</v>
      </c>
    </row>
    <row r="193" spans="1:12">
      <c r="A193" s="1" t="s">
        <v>111</v>
      </c>
      <c r="B193" s="1" t="s">
        <v>196</v>
      </c>
      <c r="C193" s="393">
        <v>720.84</v>
      </c>
      <c r="D193" s="393">
        <v>470.6</v>
      </c>
      <c r="E193" s="393">
        <v>309.22000000000003</v>
      </c>
      <c r="F193" s="394">
        <v>0.47074074074074068</v>
      </c>
      <c r="G193" s="1" t="s">
        <v>59</v>
      </c>
      <c r="H193" s="1" t="s">
        <v>272</v>
      </c>
      <c r="I193" s="393">
        <v>2.7</v>
      </c>
      <c r="J193" s="393">
        <v>2.52</v>
      </c>
      <c r="K193" s="399">
        <v>0.7</v>
      </c>
      <c r="L193" s="1" t="s">
        <v>1006</v>
      </c>
    </row>
    <row r="194" spans="1:12">
      <c r="A194" s="1" t="s">
        <v>111</v>
      </c>
      <c r="B194" s="1" t="s">
        <v>148</v>
      </c>
      <c r="C194" s="393">
        <v>690.606783919598</v>
      </c>
      <c r="D194" s="393">
        <v>439.42500000000007</v>
      </c>
      <c r="E194" s="393">
        <v>280.35527638190956</v>
      </c>
      <c r="F194" s="394">
        <v>0.43919597989949749</v>
      </c>
      <c r="G194" s="1" t="s">
        <v>59</v>
      </c>
      <c r="H194" s="1" t="s">
        <v>272</v>
      </c>
      <c r="I194" s="393">
        <v>1.99</v>
      </c>
      <c r="J194" s="393">
        <v>1.82</v>
      </c>
      <c r="K194" s="399">
        <v>0.7</v>
      </c>
      <c r="L194" s="1" t="s">
        <v>1007</v>
      </c>
    </row>
    <row r="195" spans="1:12">
      <c r="A195" s="1" t="s">
        <v>112</v>
      </c>
      <c r="B195" s="1" t="s">
        <v>176</v>
      </c>
      <c r="C195" s="393">
        <v>324.5</v>
      </c>
      <c r="D195" s="393">
        <v>92.53</v>
      </c>
      <c r="E195" s="393">
        <v>0</v>
      </c>
      <c r="F195" s="394">
        <v>9.2073170731707316E-2</v>
      </c>
      <c r="G195" s="1" t="s">
        <v>65</v>
      </c>
      <c r="H195" s="1" t="s">
        <v>273</v>
      </c>
      <c r="I195" s="393">
        <v>1.64</v>
      </c>
      <c r="J195" s="393">
        <v>1.58</v>
      </c>
      <c r="K195" s="399">
        <v>0.8</v>
      </c>
      <c r="L195" s="1" t="s">
        <v>1008</v>
      </c>
    </row>
    <row r="196" spans="1:12">
      <c r="A196" s="1" t="s">
        <v>112</v>
      </c>
      <c r="B196" s="1" t="s">
        <v>197</v>
      </c>
      <c r="C196" s="393">
        <v>324.5</v>
      </c>
      <c r="D196" s="393">
        <v>92.53</v>
      </c>
      <c r="E196" s="393">
        <v>0</v>
      </c>
      <c r="F196" s="394">
        <v>9.2073170731707316E-2</v>
      </c>
      <c r="G196" s="1" t="s">
        <v>65</v>
      </c>
      <c r="H196" s="1" t="s">
        <v>273</v>
      </c>
      <c r="I196" s="393">
        <v>1.64</v>
      </c>
      <c r="J196" s="393">
        <v>1.58</v>
      </c>
      <c r="K196" s="399">
        <v>0.8</v>
      </c>
      <c r="L196" s="1" t="s">
        <v>1009</v>
      </c>
    </row>
    <row r="197" spans="1:12">
      <c r="A197" s="1" t="s">
        <v>112</v>
      </c>
      <c r="B197" s="1" t="s">
        <v>149</v>
      </c>
      <c r="C197" s="393">
        <v>615.16999999999996</v>
      </c>
      <c r="D197" s="393">
        <v>196.61</v>
      </c>
      <c r="E197" s="393">
        <v>0</v>
      </c>
      <c r="F197" s="394">
        <v>0.26582278481012656</v>
      </c>
      <c r="G197" s="1" t="s">
        <v>65</v>
      </c>
      <c r="H197" s="1" t="s">
        <v>275</v>
      </c>
      <c r="I197" s="393">
        <v>1.58</v>
      </c>
      <c r="J197" s="393">
        <v>1.58</v>
      </c>
      <c r="K197" s="399">
        <v>0.7</v>
      </c>
      <c r="L197" s="1" t="s">
        <v>1010</v>
      </c>
    </row>
    <row r="198" spans="1:12">
      <c r="A198" s="1" t="s">
        <v>813</v>
      </c>
      <c r="B198" s="1" t="s">
        <v>814</v>
      </c>
      <c r="C198" s="393">
        <v>758.19682539682526</v>
      </c>
      <c r="D198" s="393">
        <v>487.8857142857143</v>
      </c>
      <c r="E198" s="393">
        <v>315.46666666666664</v>
      </c>
      <c r="F198" s="394">
        <v>0.48769841269841274</v>
      </c>
      <c r="G198" s="1" t="s">
        <v>59</v>
      </c>
      <c r="H198" s="1" t="s">
        <v>272</v>
      </c>
      <c r="I198" s="393">
        <v>2.52</v>
      </c>
      <c r="J198" s="393">
        <v>2.31</v>
      </c>
      <c r="K198" s="399">
        <v>0.7</v>
      </c>
      <c r="L198" s="1" t="s">
        <v>1011</v>
      </c>
    </row>
    <row r="199" spans="1:12">
      <c r="A199" s="1" t="s">
        <v>815</v>
      </c>
      <c r="B199" s="1" t="s">
        <v>1199</v>
      </c>
      <c r="C199" s="393">
        <v>753.66931407942229</v>
      </c>
      <c r="D199" s="393">
        <v>504.01299638989178</v>
      </c>
      <c r="E199" s="393">
        <v>340.30613718411547</v>
      </c>
      <c r="F199" s="394">
        <v>0.50397111913357395</v>
      </c>
      <c r="G199" s="1" t="s">
        <v>59</v>
      </c>
      <c r="H199" s="1" t="s">
        <v>272</v>
      </c>
      <c r="I199" s="393">
        <v>2.77</v>
      </c>
      <c r="J199" s="393">
        <v>2.46</v>
      </c>
      <c r="K199" s="399">
        <v>0.7</v>
      </c>
      <c r="L199" s="1" t="s">
        <v>1267</v>
      </c>
    </row>
    <row r="200" spans="1:12">
      <c r="A200" s="1" t="s">
        <v>815</v>
      </c>
      <c r="B200" s="1" t="s">
        <v>1200</v>
      </c>
      <c r="C200" s="393">
        <v>753.63333333333344</v>
      </c>
      <c r="D200" s="393">
        <v>504</v>
      </c>
      <c r="E200" s="393">
        <v>340.31666666666666</v>
      </c>
      <c r="F200" s="394">
        <v>0.50394265232974911</v>
      </c>
      <c r="G200" s="1" t="s">
        <v>59</v>
      </c>
      <c r="H200" s="1" t="s">
        <v>272</v>
      </c>
      <c r="I200" s="393">
        <v>2.79</v>
      </c>
      <c r="J200" s="393">
        <v>2.46</v>
      </c>
      <c r="K200" s="399">
        <v>0.7</v>
      </c>
      <c r="L200" s="1" t="s">
        <v>1268</v>
      </c>
    </row>
    <row r="201" spans="1:12">
      <c r="A201" s="1" t="s">
        <v>815</v>
      </c>
      <c r="B201" s="1" t="s">
        <v>144</v>
      </c>
      <c r="C201" s="393">
        <v>759.58</v>
      </c>
      <c r="D201" s="393">
        <v>500.62</v>
      </c>
      <c r="E201" s="393">
        <v>333.28</v>
      </c>
      <c r="F201" s="394">
        <v>0.5</v>
      </c>
      <c r="G201" s="1" t="s">
        <v>59</v>
      </c>
      <c r="H201" s="1" t="s">
        <v>272</v>
      </c>
      <c r="I201" s="393">
        <v>2.2799999999999998</v>
      </c>
      <c r="J201" s="393">
        <v>1.95</v>
      </c>
      <c r="K201" s="399">
        <v>0.7</v>
      </c>
      <c r="L201" s="1" t="s">
        <v>1012</v>
      </c>
    </row>
    <row r="202" spans="1:12">
      <c r="A202" s="1" t="s">
        <v>815</v>
      </c>
      <c r="B202" s="1" t="s">
        <v>133</v>
      </c>
      <c r="C202" s="393">
        <v>783.50599471215105</v>
      </c>
      <c r="D202" s="393">
        <v>311.95589573507499</v>
      </c>
      <c r="E202" s="393">
        <v>69.710784119180701</v>
      </c>
      <c r="F202" s="394">
        <v>0.31219512195121957</v>
      </c>
      <c r="G202" s="1" t="s">
        <v>65</v>
      </c>
      <c r="H202" s="1" t="s">
        <v>275</v>
      </c>
      <c r="I202" s="393">
        <v>2.0499999999999998</v>
      </c>
      <c r="J202" s="393">
        <v>1.99</v>
      </c>
      <c r="K202" s="399">
        <v>0.7</v>
      </c>
      <c r="L202" s="1" t="s">
        <v>1013</v>
      </c>
    </row>
    <row r="203" spans="1:12">
      <c r="A203" s="1" t="s">
        <v>815</v>
      </c>
      <c r="B203" s="1" t="s">
        <v>161</v>
      </c>
      <c r="C203" s="393">
        <v>755.24</v>
      </c>
      <c r="D203" s="393">
        <v>323.74</v>
      </c>
      <c r="E203" s="393">
        <v>95.87</v>
      </c>
      <c r="F203" s="394">
        <v>0.32371332371332373</v>
      </c>
      <c r="G203" s="1" t="s">
        <v>65</v>
      </c>
      <c r="H203" s="1" t="s">
        <v>275</v>
      </c>
      <c r="I203" s="393">
        <v>2.0790000000000002</v>
      </c>
      <c r="J203" s="393">
        <v>1.8320000000000001</v>
      </c>
      <c r="K203" s="399">
        <v>0.7</v>
      </c>
      <c r="L203" s="1" t="s">
        <v>1014</v>
      </c>
    </row>
    <row r="204" spans="1:12">
      <c r="A204" s="1" t="s">
        <v>815</v>
      </c>
      <c r="B204" s="1" t="s">
        <v>762</v>
      </c>
      <c r="C204" s="393">
        <v>154.49</v>
      </c>
      <c r="D204" s="393">
        <v>10.91</v>
      </c>
      <c r="E204" s="393">
        <v>0</v>
      </c>
      <c r="F204" s="394">
        <v>1.111111111111111E-2</v>
      </c>
      <c r="G204" s="1" t="s">
        <v>65</v>
      </c>
      <c r="H204" s="1" t="s">
        <v>273</v>
      </c>
      <c r="I204" s="393">
        <v>1.98</v>
      </c>
      <c r="J204" s="393">
        <v>1.98</v>
      </c>
      <c r="K204" s="399">
        <v>0.8</v>
      </c>
      <c r="L204" s="1" t="s">
        <v>1015</v>
      </c>
    </row>
    <row r="205" spans="1:12">
      <c r="A205" s="1" t="s">
        <v>113</v>
      </c>
      <c r="B205" s="1" t="s">
        <v>177</v>
      </c>
      <c r="C205" s="393">
        <v>753.82</v>
      </c>
      <c r="D205" s="393">
        <v>484.55</v>
      </c>
      <c r="E205" s="393">
        <v>311.56</v>
      </c>
      <c r="F205" s="394">
        <v>0.48458498023715418</v>
      </c>
      <c r="G205" s="1" t="s">
        <v>59</v>
      </c>
      <c r="H205" s="1" t="s">
        <v>272</v>
      </c>
      <c r="I205" s="393">
        <v>2.5299999999999998</v>
      </c>
      <c r="J205" s="393">
        <v>2.395</v>
      </c>
      <c r="K205" s="399">
        <v>0.7</v>
      </c>
      <c r="L205" s="1" t="s">
        <v>1016</v>
      </c>
    </row>
    <row r="206" spans="1:12">
      <c r="A206" s="1" t="s">
        <v>113</v>
      </c>
      <c r="B206" s="1" t="s">
        <v>150</v>
      </c>
      <c r="C206" s="393">
        <v>628.39573148350155</v>
      </c>
      <c r="D206" s="393">
        <v>469.37207473199902</v>
      </c>
      <c r="E206" s="393">
        <v>351.12342723617132</v>
      </c>
      <c r="F206" s="394">
        <v>0.46933797909407665</v>
      </c>
      <c r="G206" s="1" t="s">
        <v>60</v>
      </c>
      <c r="H206" s="1" t="s">
        <v>274</v>
      </c>
      <c r="I206" s="393">
        <v>2.87</v>
      </c>
      <c r="J206" s="393">
        <v>2.57</v>
      </c>
      <c r="K206" s="399">
        <v>0.7</v>
      </c>
      <c r="L206" s="1" t="s">
        <v>1017</v>
      </c>
    </row>
    <row r="207" spans="1:12">
      <c r="A207" s="1" t="s">
        <v>114</v>
      </c>
      <c r="B207" s="1" t="s">
        <v>764</v>
      </c>
      <c r="C207" s="393">
        <v>689.34</v>
      </c>
      <c r="D207" s="393">
        <v>441.61</v>
      </c>
      <c r="E207" s="393">
        <v>284.10000000000002</v>
      </c>
      <c r="F207" s="394">
        <v>0.44179104477611947</v>
      </c>
      <c r="G207" s="1" t="s">
        <v>59</v>
      </c>
      <c r="H207" s="1" t="s">
        <v>272</v>
      </c>
      <c r="I207" s="393">
        <v>2.0099999999999998</v>
      </c>
      <c r="J207" s="393">
        <v>1.89</v>
      </c>
      <c r="K207" s="399">
        <v>0.7</v>
      </c>
      <c r="L207" s="1" t="s">
        <v>1018</v>
      </c>
    </row>
    <row r="208" spans="1:12">
      <c r="A208" s="1" t="s">
        <v>114</v>
      </c>
      <c r="B208" s="1" t="s">
        <v>769</v>
      </c>
      <c r="C208" s="393">
        <v>689.34</v>
      </c>
      <c r="D208" s="393">
        <v>441.61</v>
      </c>
      <c r="E208" s="393">
        <v>284.10000000000002</v>
      </c>
      <c r="F208" s="394">
        <v>0.44156862745098036</v>
      </c>
      <c r="G208" s="1" t="s">
        <v>59</v>
      </c>
      <c r="H208" s="1" t="s">
        <v>272</v>
      </c>
      <c r="I208" s="393">
        <v>2.5499999999999998</v>
      </c>
      <c r="J208" s="393">
        <v>2.41</v>
      </c>
      <c r="K208" s="399">
        <v>0.7</v>
      </c>
      <c r="L208" s="1" t="s">
        <v>1019</v>
      </c>
    </row>
    <row r="209" spans="1:12">
      <c r="A209" s="1" t="s">
        <v>114</v>
      </c>
      <c r="B209" s="1" t="s">
        <v>773</v>
      </c>
      <c r="C209" s="393">
        <v>689.34</v>
      </c>
      <c r="D209" s="393">
        <v>441.61</v>
      </c>
      <c r="E209" s="393">
        <v>284.10000000000002</v>
      </c>
      <c r="F209" s="394">
        <v>0.44156626506024099</v>
      </c>
      <c r="G209" s="1" t="s">
        <v>59</v>
      </c>
      <c r="H209" s="1" t="s">
        <v>272</v>
      </c>
      <c r="I209" s="393">
        <v>3.32</v>
      </c>
      <c r="J209" s="393">
        <v>3.15</v>
      </c>
      <c r="K209" s="399">
        <v>0.7</v>
      </c>
      <c r="L209" s="1" t="s">
        <v>1020</v>
      </c>
    </row>
    <row r="210" spans="1:12">
      <c r="A210" s="1" t="s">
        <v>114</v>
      </c>
      <c r="B210" s="1" t="s">
        <v>777</v>
      </c>
      <c r="C210" s="393">
        <v>689.23</v>
      </c>
      <c r="D210" s="393">
        <v>441.47</v>
      </c>
      <c r="E210" s="393">
        <v>284.08</v>
      </c>
      <c r="F210" s="394">
        <v>0.44156862745098036</v>
      </c>
      <c r="G210" s="1" t="s">
        <v>59</v>
      </c>
      <c r="H210" s="1" t="s">
        <v>272</v>
      </c>
      <c r="I210" s="393">
        <v>2.5499999999999998</v>
      </c>
      <c r="J210" s="393">
        <v>2.41</v>
      </c>
      <c r="K210" s="399">
        <v>0.7</v>
      </c>
      <c r="L210" s="1" t="s">
        <v>1021</v>
      </c>
    </row>
    <row r="211" spans="1:12">
      <c r="A211" s="1" t="s">
        <v>114</v>
      </c>
      <c r="B211" s="1" t="s">
        <v>781</v>
      </c>
      <c r="C211" s="393">
        <v>739.34</v>
      </c>
      <c r="D211" s="393">
        <v>481.84</v>
      </c>
      <c r="E211" s="393">
        <v>316.08</v>
      </c>
      <c r="F211" s="394">
        <v>0.48178294573643415</v>
      </c>
      <c r="G211" s="1" t="s">
        <v>59</v>
      </c>
      <c r="H211" s="1" t="s">
        <v>272</v>
      </c>
      <c r="I211" s="393">
        <v>2.58</v>
      </c>
      <c r="J211" s="393">
        <v>2.21</v>
      </c>
      <c r="K211" s="399">
        <v>0.7</v>
      </c>
      <c r="L211" s="1" t="s">
        <v>1022</v>
      </c>
    </row>
    <row r="212" spans="1:12">
      <c r="A212" s="1" t="s">
        <v>114</v>
      </c>
      <c r="B212" s="1" t="s">
        <v>784</v>
      </c>
      <c r="C212" s="393">
        <v>735.29</v>
      </c>
      <c r="D212" s="393">
        <v>483.82</v>
      </c>
      <c r="E212" s="393">
        <v>321.54000000000002</v>
      </c>
      <c r="F212" s="394">
        <v>0.48372093023255813</v>
      </c>
      <c r="G212" s="1" t="s">
        <v>59</v>
      </c>
      <c r="H212" s="1" t="s">
        <v>272</v>
      </c>
      <c r="I212" s="393">
        <v>2.58</v>
      </c>
      <c r="J212" s="393">
        <v>2.21</v>
      </c>
      <c r="K212" s="399">
        <v>0.7</v>
      </c>
      <c r="L212" s="1" t="s">
        <v>1023</v>
      </c>
    </row>
    <row r="213" spans="1:12">
      <c r="A213" s="1" t="s">
        <v>859</v>
      </c>
      <c r="B213" s="1" t="s">
        <v>860</v>
      </c>
      <c r="C213" s="393">
        <v>677.83</v>
      </c>
      <c r="D213" s="393">
        <v>435.32</v>
      </c>
      <c r="E213" s="393">
        <v>280.77999999999997</v>
      </c>
      <c r="F213" s="394">
        <v>0.435</v>
      </c>
      <c r="G213" s="1" t="s">
        <v>59</v>
      </c>
      <c r="H213" s="1" t="s">
        <v>276</v>
      </c>
      <c r="I213" s="393">
        <v>1</v>
      </c>
      <c r="J213" s="393">
        <v>0.92</v>
      </c>
      <c r="K213" s="399">
        <v>0.7</v>
      </c>
      <c r="L213" s="1" t="s">
        <v>1024</v>
      </c>
    </row>
    <row r="214" spans="1:12">
      <c r="A214" s="1" t="s">
        <v>859</v>
      </c>
      <c r="B214" s="1" t="s">
        <v>861</v>
      </c>
      <c r="C214" s="393">
        <v>667.32</v>
      </c>
      <c r="D214" s="393">
        <v>419.33</v>
      </c>
      <c r="E214" s="393">
        <v>263.72000000000003</v>
      </c>
      <c r="F214" s="394">
        <v>0.41899999999999998</v>
      </c>
      <c r="G214" s="1" t="s">
        <v>59</v>
      </c>
      <c r="H214" s="1" t="s">
        <v>276</v>
      </c>
      <c r="I214" s="393">
        <v>1</v>
      </c>
      <c r="J214" s="393">
        <v>0.91</v>
      </c>
      <c r="K214" s="399">
        <v>0.7</v>
      </c>
      <c r="L214" s="1" t="s">
        <v>1025</v>
      </c>
    </row>
    <row r="215" spans="1:12">
      <c r="A215" s="1" t="s">
        <v>104</v>
      </c>
      <c r="B215" s="1" t="s">
        <v>258</v>
      </c>
      <c r="C215" s="393">
        <v>757.92</v>
      </c>
      <c r="D215" s="393">
        <v>495.09</v>
      </c>
      <c r="E215" s="393">
        <v>325.5</v>
      </c>
      <c r="F215" s="394">
        <v>0.49514170040485828</v>
      </c>
      <c r="G215" s="1" t="s">
        <v>59</v>
      </c>
      <c r="H215" s="1" t="s">
        <v>272</v>
      </c>
      <c r="I215" s="393">
        <v>2.4700000000000002</v>
      </c>
      <c r="J215" s="393">
        <v>2.2999999999999998</v>
      </c>
      <c r="K215" s="399">
        <v>0.7</v>
      </c>
      <c r="L215" s="1" t="s">
        <v>1026</v>
      </c>
    </row>
    <row r="216" spans="1:12">
      <c r="A216" s="1" t="s">
        <v>104</v>
      </c>
      <c r="B216" s="1" t="s">
        <v>256</v>
      </c>
      <c r="C216" s="393">
        <v>757.92</v>
      </c>
      <c r="D216" s="393">
        <v>495.09</v>
      </c>
      <c r="E216" s="393">
        <v>325.5</v>
      </c>
      <c r="F216" s="394">
        <v>0.49514170040485828</v>
      </c>
      <c r="G216" s="1" t="s">
        <v>59</v>
      </c>
      <c r="H216" s="1" t="s">
        <v>272</v>
      </c>
      <c r="I216" s="393">
        <v>2.4700000000000002</v>
      </c>
      <c r="J216" s="393">
        <v>2.2999999999999998</v>
      </c>
      <c r="K216" s="399">
        <v>0.7</v>
      </c>
      <c r="L216" s="1" t="s">
        <v>1027</v>
      </c>
    </row>
    <row r="217" spans="1:12">
      <c r="A217" s="1" t="s">
        <v>104</v>
      </c>
      <c r="B217" s="1" t="s">
        <v>207</v>
      </c>
      <c r="C217" s="393">
        <v>653.07042253521115</v>
      </c>
      <c r="D217" s="393">
        <v>428.38732394366201</v>
      </c>
      <c r="E217" s="393">
        <v>283.05633802816902</v>
      </c>
      <c r="F217" s="394">
        <v>0.42816901408450708</v>
      </c>
      <c r="G217" s="1" t="s">
        <v>59</v>
      </c>
      <c r="H217" s="1" t="s">
        <v>272</v>
      </c>
      <c r="I217" s="393">
        <v>2.13</v>
      </c>
      <c r="J217" s="393">
        <v>1.8</v>
      </c>
      <c r="K217" s="399">
        <v>0.7</v>
      </c>
      <c r="L217" s="1" t="s">
        <v>1028</v>
      </c>
    </row>
    <row r="218" spans="1:12">
      <c r="A218" s="1" t="s">
        <v>104</v>
      </c>
      <c r="B218" s="1" t="s">
        <v>143</v>
      </c>
      <c r="C218" s="393">
        <v>653.07042253521115</v>
      </c>
      <c r="D218" s="393">
        <v>428.38732394366201</v>
      </c>
      <c r="E218" s="393">
        <v>283.05633802816902</v>
      </c>
      <c r="F218" s="394">
        <v>0.42816901408450708</v>
      </c>
      <c r="G218" s="1" t="s">
        <v>59</v>
      </c>
      <c r="H218" s="1" t="s">
        <v>272</v>
      </c>
      <c r="I218" s="393">
        <v>2.13</v>
      </c>
      <c r="J218" s="393">
        <v>1.8</v>
      </c>
      <c r="K218" s="399">
        <v>0.7</v>
      </c>
      <c r="L218" s="1" t="s">
        <v>1029</v>
      </c>
    </row>
    <row r="219" spans="1:12">
      <c r="A219" s="1" t="s">
        <v>104</v>
      </c>
      <c r="B219" s="1" t="s">
        <v>219</v>
      </c>
      <c r="C219" s="393">
        <v>652.8988095238094</v>
      </c>
      <c r="D219" s="393">
        <v>428.38392857142861</v>
      </c>
      <c r="E219" s="393">
        <v>283.125</v>
      </c>
      <c r="F219" s="394">
        <v>0.4285714285714286</v>
      </c>
      <c r="G219" s="1" t="s">
        <v>59</v>
      </c>
      <c r="H219" s="1" t="s">
        <v>272</v>
      </c>
      <c r="I219" s="393">
        <v>2.52</v>
      </c>
      <c r="J219" s="393">
        <v>2.19</v>
      </c>
      <c r="K219" s="399">
        <v>0.7</v>
      </c>
      <c r="L219" s="1" t="s">
        <v>1030</v>
      </c>
    </row>
    <row r="220" spans="1:12">
      <c r="A220" s="1" t="s">
        <v>104</v>
      </c>
      <c r="B220" s="1" t="s">
        <v>171</v>
      </c>
      <c r="C220" s="393">
        <v>652.8988095238094</v>
      </c>
      <c r="D220" s="393">
        <v>428.38392857142861</v>
      </c>
      <c r="E220" s="393">
        <v>283.125</v>
      </c>
      <c r="F220" s="394">
        <v>0.4285714285714286</v>
      </c>
      <c r="G220" s="1" t="s">
        <v>59</v>
      </c>
      <c r="H220" s="1" t="s">
        <v>272</v>
      </c>
      <c r="I220" s="393">
        <v>2.52</v>
      </c>
      <c r="J220" s="393">
        <v>2.19</v>
      </c>
      <c r="K220" s="399">
        <v>0.7</v>
      </c>
      <c r="L220" s="1" t="s">
        <v>1031</v>
      </c>
    </row>
    <row r="221" spans="1:12">
      <c r="A221" s="1" t="s">
        <v>104</v>
      </c>
      <c r="B221" s="1" t="s">
        <v>229</v>
      </c>
      <c r="C221" s="393">
        <v>653.10416666666652</v>
      </c>
      <c r="D221" s="393">
        <v>428.48437500000006</v>
      </c>
      <c r="E221" s="393">
        <v>283.171875</v>
      </c>
      <c r="F221" s="394">
        <v>0.42847222222222225</v>
      </c>
      <c r="G221" s="1" t="s">
        <v>59</v>
      </c>
      <c r="H221" s="1" t="s">
        <v>272</v>
      </c>
      <c r="I221" s="393">
        <v>2.88</v>
      </c>
      <c r="J221" s="393">
        <v>2.52</v>
      </c>
      <c r="K221" s="399">
        <v>0.7</v>
      </c>
      <c r="L221" s="1" t="s">
        <v>1032</v>
      </c>
    </row>
    <row r="222" spans="1:12">
      <c r="A222" s="1" t="s">
        <v>104</v>
      </c>
      <c r="B222" s="1" t="s">
        <v>192</v>
      </c>
      <c r="C222" s="393">
        <v>653.10416666666652</v>
      </c>
      <c r="D222" s="393">
        <v>428.48437500000006</v>
      </c>
      <c r="E222" s="393">
        <v>283.171875</v>
      </c>
      <c r="F222" s="394">
        <v>0.42847222222222225</v>
      </c>
      <c r="G222" s="1" t="s">
        <v>59</v>
      </c>
      <c r="H222" s="1" t="s">
        <v>272</v>
      </c>
      <c r="I222" s="393">
        <v>2.88</v>
      </c>
      <c r="J222" s="393">
        <v>2.52</v>
      </c>
      <c r="K222" s="399">
        <v>0.7</v>
      </c>
      <c r="L222" s="1" t="s">
        <v>1033</v>
      </c>
    </row>
    <row r="223" spans="1:12">
      <c r="A223" s="1" t="s">
        <v>104</v>
      </c>
      <c r="B223" s="1" t="s">
        <v>1201</v>
      </c>
      <c r="C223" s="393">
        <v>646.79285714285709</v>
      </c>
      <c r="D223" s="393">
        <v>412.71428571428572</v>
      </c>
      <c r="E223" s="393">
        <v>264</v>
      </c>
      <c r="F223" s="394">
        <v>0.41285714285714281</v>
      </c>
      <c r="G223" s="1" t="s">
        <v>59</v>
      </c>
      <c r="H223" s="1" t="s">
        <v>272</v>
      </c>
      <c r="I223" s="393">
        <v>2.1</v>
      </c>
      <c r="J223" s="393">
        <v>1.83</v>
      </c>
      <c r="K223" s="399">
        <v>0.7</v>
      </c>
      <c r="L223" s="1" t="s">
        <v>1269</v>
      </c>
    </row>
    <row r="224" spans="1:12">
      <c r="A224" s="1" t="s">
        <v>104</v>
      </c>
      <c r="B224" s="1" t="s">
        <v>1202</v>
      </c>
      <c r="C224" s="393">
        <v>646.79285714285709</v>
      </c>
      <c r="D224" s="393">
        <v>412.71428571428572</v>
      </c>
      <c r="E224" s="393">
        <v>264</v>
      </c>
      <c r="F224" s="394">
        <v>0.41285714285714281</v>
      </c>
      <c r="G224" s="1" t="s">
        <v>59</v>
      </c>
      <c r="H224" s="1" t="s">
        <v>272</v>
      </c>
      <c r="I224" s="393">
        <v>2.1</v>
      </c>
      <c r="J224" s="393">
        <v>1.83</v>
      </c>
      <c r="K224" s="399">
        <v>0.7</v>
      </c>
      <c r="L224" s="1" t="s">
        <v>1270</v>
      </c>
    </row>
    <row r="225" spans="1:12">
      <c r="A225" s="1" t="s">
        <v>104</v>
      </c>
      <c r="B225" s="1" t="s">
        <v>1203</v>
      </c>
      <c r="C225" s="393">
        <v>646.875</v>
      </c>
      <c r="D225" s="393">
        <v>412.71428571428578</v>
      </c>
      <c r="E225" s="393">
        <v>264</v>
      </c>
      <c r="F225" s="394">
        <v>0.41269841269841273</v>
      </c>
      <c r="G225" s="1" t="s">
        <v>59</v>
      </c>
      <c r="H225" s="1" t="s">
        <v>272</v>
      </c>
      <c r="I225" s="393">
        <v>2.52</v>
      </c>
      <c r="J225" s="393">
        <v>2.33</v>
      </c>
      <c r="K225" s="399">
        <v>0.7</v>
      </c>
      <c r="L225" s="1" t="s">
        <v>1271</v>
      </c>
    </row>
    <row r="226" spans="1:12">
      <c r="A226" s="1" t="s">
        <v>104</v>
      </c>
      <c r="B226" s="1" t="s">
        <v>1204</v>
      </c>
      <c r="C226" s="393">
        <v>646.875</v>
      </c>
      <c r="D226" s="393">
        <v>412.71428571428578</v>
      </c>
      <c r="E226" s="393">
        <v>264</v>
      </c>
      <c r="F226" s="394">
        <v>0.41269841269841273</v>
      </c>
      <c r="G226" s="1" t="s">
        <v>59</v>
      </c>
      <c r="H226" s="1" t="s">
        <v>272</v>
      </c>
      <c r="I226" s="393">
        <v>2.52</v>
      </c>
      <c r="J226" s="393">
        <v>2.33</v>
      </c>
      <c r="K226" s="399">
        <v>0.7</v>
      </c>
      <c r="L226" s="1" t="s">
        <v>1272</v>
      </c>
    </row>
    <row r="227" spans="1:12">
      <c r="A227" s="1" t="s">
        <v>104</v>
      </c>
      <c r="B227" s="1" t="s">
        <v>1205</v>
      </c>
      <c r="C227" s="393">
        <v>646.90526315789475</v>
      </c>
      <c r="D227" s="393">
        <v>412.74473684210534</v>
      </c>
      <c r="E227" s="393">
        <v>264.04736842105262</v>
      </c>
      <c r="F227" s="394">
        <v>0.4126315789473684</v>
      </c>
      <c r="G227" s="1" t="s">
        <v>59</v>
      </c>
      <c r="H227" s="1" t="s">
        <v>272</v>
      </c>
      <c r="I227" s="393">
        <v>2.85</v>
      </c>
      <c r="J227" s="393">
        <v>2.52</v>
      </c>
      <c r="K227" s="399">
        <v>0.7</v>
      </c>
      <c r="L227" s="1" t="s">
        <v>1273</v>
      </c>
    </row>
    <row r="228" spans="1:12">
      <c r="A228" s="1" t="s">
        <v>104</v>
      </c>
      <c r="B228" s="1" t="s">
        <v>1206</v>
      </c>
      <c r="C228" s="393">
        <v>646.90526315789475</v>
      </c>
      <c r="D228" s="393">
        <v>412.74473684210534</v>
      </c>
      <c r="E228" s="393">
        <v>264.04736842105262</v>
      </c>
      <c r="F228" s="394">
        <v>0.4126315789473684</v>
      </c>
      <c r="G228" s="1" t="s">
        <v>59</v>
      </c>
      <c r="H228" s="1" t="s">
        <v>272</v>
      </c>
      <c r="I228" s="393">
        <v>2.85</v>
      </c>
      <c r="J228" s="393">
        <v>2.52</v>
      </c>
      <c r="K228" s="399">
        <v>0.7</v>
      </c>
      <c r="L228" s="1" t="s">
        <v>1274</v>
      </c>
    </row>
    <row r="229" spans="1:12">
      <c r="A229" s="1" t="s">
        <v>104</v>
      </c>
      <c r="B229" s="1" t="s">
        <v>245</v>
      </c>
      <c r="C229" s="393">
        <v>683.5842105263157</v>
      </c>
      <c r="D229" s="393">
        <v>441.09473684210519</v>
      </c>
      <c r="E229" s="393">
        <v>286.48421052631574</v>
      </c>
      <c r="F229" s="394">
        <v>0.43476190476190474</v>
      </c>
      <c r="G229" s="1" t="s">
        <v>59</v>
      </c>
      <c r="H229" s="1" t="s">
        <v>272</v>
      </c>
      <c r="I229" s="393">
        <v>2.1</v>
      </c>
      <c r="J229" s="393">
        <v>1.83</v>
      </c>
      <c r="K229" s="399">
        <v>0.7</v>
      </c>
      <c r="L229" s="1" t="s">
        <v>1034</v>
      </c>
    </row>
    <row r="230" spans="1:12">
      <c r="A230" s="1" t="s">
        <v>104</v>
      </c>
      <c r="B230" s="1" t="s">
        <v>237</v>
      </c>
      <c r="C230" s="393">
        <v>683.5842105263157</v>
      </c>
      <c r="D230" s="393">
        <v>441.09473684210519</v>
      </c>
      <c r="E230" s="393">
        <v>286.48421052631574</v>
      </c>
      <c r="F230" s="394">
        <v>0.43476190476190474</v>
      </c>
      <c r="G230" s="1" t="s">
        <v>59</v>
      </c>
      <c r="H230" s="1" t="s">
        <v>272</v>
      </c>
      <c r="I230" s="393">
        <v>2.1</v>
      </c>
      <c r="J230" s="393">
        <v>1.83</v>
      </c>
      <c r="K230" s="399">
        <v>0.7</v>
      </c>
      <c r="L230" s="1" t="s">
        <v>1035</v>
      </c>
    </row>
    <row r="231" spans="1:12">
      <c r="A231" s="1" t="s">
        <v>104</v>
      </c>
      <c r="B231" s="1" t="s">
        <v>247</v>
      </c>
      <c r="C231" s="393">
        <v>683.5842105263157</v>
      </c>
      <c r="D231" s="393">
        <v>441.09473684210519</v>
      </c>
      <c r="E231" s="393">
        <v>286.48421052631574</v>
      </c>
      <c r="F231" s="394">
        <v>0.43928571428571428</v>
      </c>
      <c r="G231" s="1" t="s">
        <v>59</v>
      </c>
      <c r="H231" s="1" t="s">
        <v>272</v>
      </c>
      <c r="I231" s="393">
        <v>2.52</v>
      </c>
      <c r="J231" s="393">
        <v>2.2200000000000002</v>
      </c>
      <c r="K231" s="399">
        <v>0.7</v>
      </c>
      <c r="L231" s="1" t="s">
        <v>1036</v>
      </c>
    </row>
    <row r="232" spans="1:12">
      <c r="A232" s="1" t="s">
        <v>104</v>
      </c>
      <c r="B232" s="1" t="s">
        <v>241</v>
      </c>
      <c r="C232" s="393">
        <v>683.5842105263157</v>
      </c>
      <c r="D232" s="393">
        <v>441.09473684210519</v>
      </c>
      <c r="E232" s="393">
        <v>286.48421052631574</v>
      </c>
      <c r="F232" s="394">
        <v>0.43928571428571428</v>
      </c>
      <c r="G232" s="1" t="s">
        <v>59</v>
      </c>
      <c r="H232" s="1" t="s">
        <v>272</v>
      </c>
      <c r="I232" s="393">
        <v>2.52</v>
      </c>
      <c r="J232" s="393">
        <v>2.2200000000000002</v>
      </c>
      <c r="K232" s="399">
        <v>0.7</v>
      </c>
      <c r="L232" s="1" t="s">
        <v>1037</v>
      </c>
    </row>
    <row r="233" spans="1:12">
      <c r="A233" s="1" t="s">
        <v>104</v>
      </c>
      <c r="B233" s="1" t="s">
        <v>249</v>
      </c>
      <c r="C233" s="393">
        <v>683.5842105263157</v>
      </c>
      <c r="D233" s="393">
        <v>441.09473684210519</v>
      </c>
      <c r="E233" s="393">
        <v>286.48421052631574</v>
      </c>
      <c r="F233" s="394">
        <v>0.44105263157894731</v>
      </c>
      <c r="G233" s="1" t="s">
        <v>59</v>
      </c>
      <c r="H233" s="1" t="s">
        <v>272</v>
      </c>
      <c r="I233" s="393">
        <v>2.85</v>
      </c>
      <c r="J233" s="393">
        <v>2.52</v>
      </c>
      <c r="K233" s="399">
        <v>0.7</v>
      </c>
      <c r="L233" s="1" t="s">
        <v>1038</v>
      </c>
    </row>
    <row r="234" spans="1:12">
      <c r="A234" s="1" t="s">
        <v>104</v>
      </c>
      <c r="B234" s="1" t="s">
        <v>243</v>
      </c>
      <c r="C234" s="393">
        <v>683.5842105263157</v>
      </c>
      <c r="D234" s="393">
        <v>441.09473684210519</v>
      </c>
      <c r="E234" s="393">
        <v>286.48421052631574</v>
      </c>
      <c r="F234" s="394">
        <v>0.44105263157894731</v>
      </c>
      <c r="G234" s="1" t="s">
        <v>59</v>
      </c>
      <c r="H234" s="1" t="s">
        <v>272</v>
      </c>
      <c r="I234" s="393">
        <v>2.85</v>
      </c>
      <c r="J234" s="393">
        <v>2.52</v>
      </c>
      <c r="K234" s="399">
        <v>0.7</v>
      </c>
      <c r="L234" s="1" t="s">
        <v>1039</v>
      </c>
    </row>
    <row r="235" spans="1:12">
      <c r="A235" s="1" t="s">
        <v>104</v>
      </c>
      <c r="B235" s="1" t="s">
        <v>262</v>
      </c>
      <c r="C235" s="393">
        <v>603.05999999999995</v>
      </c>
      <c r="D235" s="393">
        <v>353.77</v>
      </c>
      <c r="E235" s="393">
        <v>202.86</v>
      </c>
      <c r="F235" s="394">
        <v>0.35361216730038025</v>
      </c>
      <c r="G235" s="1" t="s">
        <v>59</v>
      </c>
      <c r="H235" s="1" t="s">
        <v>272</v>
      </c>
      <c r="I235" s="393">
        <v>2.63</v>
      </c>
      <c r="J235" s="393">
        <v>2.31</v>
      </c>
      <c r="K235" s="399">
        <v>0.7</v>
      </c>
      <c r="L235" s="1" t="s">
        <v>1040</v>
      </c>
    </row>
    <row r="236" spans="1:12">
      <c r="A236" s="1" t="s">
        <v>104</v>
      </c>
      <c r="B236" s="1" t="s">
        <v>260</v>
      </c>
      <c r="C236" s="393">
        <v>603.05999999999995</v>
      </c>
      <c r="D236" s="393">
        <v>353.77</v>
      </c>
      <c r="E236" s="393">
        <v>202.86</v>
      </c>
      <c r="F236" s="394">
        <v>0.35361216730038025</v>
      </c>
      <c r="G236" s="1" t="s">
        <v>59</v>
      </c>
      <c r="H236" s="1" t="s">
        <v>272</v>
      </c>
      <c r="I236" s="393">
        <v>2.63</v>
      </c>
      <c r="J236" s="393">
        <v>2.31</v>
      </c>
      <c r="K236" s="399">
        <v>0.7</v>
      </c>
      <c r="L236" s="1" t="s">
        <v>1041</v>
      </c>
    </row>
    <row r="237" spans="1:12">
      <c r="A237" s="1" t="s">
        <v>1207</v>
      </c>
      <c r="B237" s="1" t="s">
        <v>1208</v>
      </c>
      <c r="C237" s="393">
        <v>627.76957149792713</v>
      </c>
      <c r="D237" s="393">
        <v>457.53503039271033</v>
      </c>
      <c r="E237" s="393">
        <v>335.07954240205163</v>
      </c>
      <c r="F237" s="394">
        <v>0.45827814569536418</v>
      </c>
      <c r="G237" s="1" t="s">
        <v>60</v>
      </c>
      <c r="H237" s="1" t="s">
        <v>274</v>
      </c>
      <c r="I237" s="393">
        <v>1.51</v>
      </c>
      <c r="J237" s="393">
        <v>1.1100000000000001</v>
      </c>
      <c r="K237" s="399">
        <v>0.7</v>
      </c>
      <c r="L237" s="1" t="s">
        <v>1275</v>
      </c>
    </row>
    <row r="238" spans="1:12">
      <c r="A238" s="1" t="s">
        <v>1207</v>
      </c>
      <c r="B238" s="1" t="s">
        <v>1209</v>
      </c>
      <c r="C238" s="393">
        <v>581.16999999999996</v>
      </c>
      <c r="D238" s="393">
        <v>423.32</v>
      </c>
      <c r="E238" s="393">
        <v>310.13</v>
      </c>
      <c r="F238" s="394">
        <v>0.42561576354679809</v>
      </c>
      <c r="G238" s="1" t="s">
        <v>60</v>
      </c>
      <c r="H238" s="1" t="s">
        <v>274</v>
      </c>
      <c r="I238" s="393">
        <v>2.0299999999999998</v>
      </c>
      <c r="J238" s="393">
        <v>1.48</v>
      </c>
      <c r="K238" s="399">
        <v>0.7</v>
      </c>
      <c r="L238" s="1" t="s">
        <v>1276</v>
      </c>
    </row>
    <row r="239" spans="1:12">
      <c r="A239" s="1" t="s">
        <v>1207</v>
      </c>
      <c r="B239" s="1" t="s">
        <v>1210</v>
      </c>
      <c r="C239" s="393">
        <v>581.16999999999996</v>
      </c>
      <c r="D239" s="393">
        <v>423.32</v>
      </c>
      <c r="E239" s="393">
        <v>310.13</v>
      </c>
      <c r="F239" s="394">
        <v>0.4241830065359477</v>
      </c>
      <c r="G239" s="1" t="s">
        <v>60</v>
      </c>
      <c r="H239" s="1" t="s">
        <v>274</v>
      </c>
      <c r="I239" s="393">
        <v>3.06</v>
      </c>
      <c r="J239" s="393">
        <v>2.2200000000000002</v>
      </c>
      <c r="K239" s="399">
        <v>0.7</v>
      </c>
      <c r="L239" s="1" t="s">
        <v>1277</v>
      </c>
    </row>
    <row r="240" spans="1:12">
      <c r="A240" s="1" t="s">
        <v>1207</v>
      </c>
      <c r="B240" s="1" t="s">
        <v>1211</v>
      </c>
      <c r="C240" s="393">
        <v>581.16999999999996</v>
      </c>
      <c r="D240" s="393">
        <v>423.32</v>
      </c>
      <c r="E240" s="393">
        <v>310.13</v>
      </c>
      <c r="F240" s="394">
        <v>0.42322738386308073</v>
      </c>
      <c r="G240" s="1" t="s">
        <v>60</v>
      </c>
      <c r="H240" s="1" t="s">
        <v>274</v>
      </c>
      <c r="I240" s="393">
        <v>4.09</v>
      </c>
      <c r="J240" s="393">
        <v>2.96</v>
      </c>
      <c r="K240" s="399">
        <v>0.7</v>
      </c>
      <c r="L240" s="1" t="s">
        <v>1278</v>
      </c>
    </row>
    <row r="241" spans="1:12">
      <c r="A241" s="1" t="s">
        <v>105</v>
      </c>
      <c r="B241" s="1" t="s">
        <v>145</v>
      </c>
      <c r="C241" s="393">
        <v>672.9</v>
      </c>
      <c r="D241" s="393">
        <v>429.36</v>
      </c>
      <c r="E241" s="393">
        <v>276.77999999999997</v>
      </c>
      <c r="F241" s="394">
        <v>0.42935323383084584</v>
      </c>
      <c r="G241" s="1" t="s">
        <v>59</v>
      </c>
      <c r="H241" s="1" t="s">
        <v>272</v>
      </c>
      <c r="I241" s="393">
        <v>2.0099999999999998</v>
      </c>
      <c r="J241" s="393">
        <v>1.84</v>
      </c>
      <c r="K241" s="399">
        <v>0.7</v>
      </c>
      <c r="L241" s="1" t="s">
        <v>1042</v>
      </c>
    </row>
    <row r="242" spans="1:12">
      <c r="A242" s="1" t="s">
        <v>105</v>
      </c>
      <c r="B242" s="1" t="s">
        <v>172</v>
      </c>
      <c r="C242" s="393">
        <v>672.9</v>
      </c>
      <c r="D242" s="393">
        <v>429.36</v>
      </c>
      <c r="E242" s="393">
        <v>276.77999999999997</v>
      </c>
      <c r="F242" s="394">
        <v>0.42968036529680365</v>
      </c>
      <c r="G242" s="1" t="s">
        <v>59</v>
      </c>
      <c r="H242" s="1" t="s">
        <v>272</v>
      </c>
      <c r="I242" s="393">
        <v>2.19</v>
      </c>
      <c r="J242" s="393">
        <v>2</v>
      </c>
      <c r="K242" s="399">
        <v>0.7</v>
      </c>
      <c r="L242" s="1" t="s">
        <v>1043</v>
      </c>
    </row>
    <row r="243" spans="1:12">
      <c r="A243" s="1" t="s">
        <v>105</v>
      </c>
      <c r="B243" s="1" t="s">
        <v>193</v>
      </c>
      <c r="C243" s="393">
        <v>672.9</v>
      </c>
      <c r="D243" s="393">
        <v>429.36</v>
      </c>
      <c r="E243" s="393">
        <v>276.77999999999997</v>
      </c>
      <c r="F243" s="394">
        <v>0.43122362869198311</v>
      </c>
      <c r="G243" s="1" t="s">
        <v>59</v>
      </c>
      <c r="H243" s="1" t="s">
        <v>272</v>
      </c>
      <c r="I243" s="393">
        <v>2.37</v>
      </c>
      <c r="J243" s="393">
        <v>2.1800000000000002</v>
      </c>
      <c r="K243" s="399">
        <v>0.7</v>
      </c>
      <c r="L243" s="1" t="s">
        <v>1044</v>
      </c>
    </row>
    <row r="244" spans="1:12">
      <c r="A244" s="1" t="s">
        <v>105</v>
      </c>
      <c r="B244" s="1" t="s">
        <v>208</v>
      </c>
      <c r="C244" s="393">
        <v>672.9</v>
      </c>
      <c r="D244" s="393">
        <v>429.36</v>
      </c>
      <c r="E244" s="393">
        <v>276.77999999999997</v>
      </c>
      <c r="F244" s="394">
        <v>0.43079999999999996</v>
      </c>
      <c r="G244" s="1" t="s">
        <v>59</v>
      </c>
      <c r="H244" s="1" t="s">
        <v>272</v>
      </c>
      <c r="I244" s="393">
        <v>2.5</v>
      </c>
      <c r="J244" s="393">
        <v>2.31</v>
      </c>
      <c r="K244" s="399">
        <v>0.7</v>
      </c>
      <c r="L244" s="1" t="s">
        <v>1045</v>
      </c>
    </row>
    <row r="245" spans="1:12">
      <c r="A245" s="1" t="s">
        <v>105</v>
      </c>
      <c r="B245" s="1" t="s">
        <v>220</v>
      </c>
      <c r="C245" s="393">
        <v>672.9</v>
      </c>
      <c r="D245" s="393">
        <v>429.36</v>
      </c>
      <c r="E245" s="393">
        <v>276.77999999999997</v>
      </c>
      <c r="F245" s="394">
        <v>0.43098591549295778</v>
      </c>
      <c r="G245" s="1" t="s">
        <v>59</v>
      </c>
      <c r="H245" s="1" t="s">
        <v>272</v>
      </c>
      <c r="I245" s="393">
        <v>2.84</v>
      </c>
      <c r="J245" s="393">
        <v>2.64</v>
      </c>
      <c r="K245" s="399">
        <v>0.7</v>
      </c>
      <c r="L245" s="1" t="s">
        <v>1046</v>
      </c>
    </row>
    <row r="246" spans="1:12">
      <c r="A246" s="1" t="s">
        <v>105</v>
      </c>
      <c r="B246" s="1" t="s">
        <v>265</v>
      </c>
      <c r="C246" s="393">
        <v>685.51</v>
      </c>
      <c r="D246" s="393">
        <v>451.17</v>
      </c>
      <c r="E246" s="393">
        <v>299.88</v>
      </c>
      <c r="F246" s="394">
        <v>0.45124378109452745</v>
      </c>
      <c r="G246" s="1" t="s">
        <v>59</v>
      </c>
      <c r="H246" s="1" t="s">
        <v>272</v>
      </c>
      <c r="I246" s="393">
        <v>2.0099999999999998</v>
      </c>
      <c r="J246" s="393">
        <v>1.85</v>
      </c>
      <c r="K246" s="399">
        <v>0.7</v>
      </c>
      <c r="L246" s="1" t="s">
        <v>1047</v>
      </c>
    </row>
    <row r="247" spans="1:12">
      <c r="A247" s="1" t="s">
        <v>105</v>
      </c>
      <c r="B247" s="1" t="s">
        <v>269</v>
      </c>
      <c r="C247" s="393">
        <v>685.51</v>
      </c>
      <c r="D247" s="393">
        <v>451.17</v>
      </c>
      <c r="E247" s="393">
        <v>299.88</v>
      </c>
      <c r="F247" s="394">
        <v>0.45139442231075699</v>
      </c>
      <c r="G247" s="1" t="s">
        <v>59</v>
      </c>
      <c r="H247" s="1" t="s">
        <v>272</v>
      </c>
      <c r="I247" s="393">
        <v>2.5099999999999998</v>
      </c>
      <c r="J247" s="393">
        <v>2.33</v>
      </c>
      <c r="K247" s="399">
        <v>0.7</v>
      </c>
      <c r="L247" s="1" t="s">
        <v>1048</v>
      </c>
    </row>
    <row r="248" spans="1:12">
      <c r="A248" s="1" t="s">
        <v>105</v>
      </c>
      <c r="B248" s="1" t="s">
        <v>267</v>
      </c>
      <c r="C248" s="393">
        <v>685.51</v>
      </c>
      <c r="D248" s="393">
        <v>451.17</v>
      </c>
      <c r="E248" s="393">
        <v>299.88</v>
      </c>
      <c r="F248" s="394">
        <v>0.45122807017543859</v>
      </c>
      <c r="G248" s="1" t="s">
        <v>59</v>
      </c>
      <c r="H248" s="1" t="s">
        <v>272</v>
      </c>
      <c r="I248" s="393">
        <v>2.85</v>
      </c>
      <c r="J248" s="393">
        <v>2.65</v>
      </c>
      <c r="K248" s="399">
        <v>0.7</v>
      </c>
      <c r="L248" s="1" t="s">
        <v>1049</v>
      </c>
    </row>
    <row r="249" spans="1:12">
      <c r="A249" s="1" t="s">
        <v>862</v>
      </c>
      <c r="B249" s="1" t="s">
        <v>863</v>
      </c>
      <c r="C249" s="393">
        <v>336.55</v>
      </c>
      <c r="D249" s="393">
        <v>86.5</v>
      </c>
      <c r="E249" s="393">
        <v>0</v>
      </c>
      <c r="F249" s="394">
        <v>8.6499999999999994E-2</v>
      </c>
      <c r="G249" s="1" t="s">
        <v>65</v>
      </c>
      <c r="H249" s="1" t="s">
        <v>273</v>
      </c>
      <c r="I249" s="393">
        <v>2</v>
      </c>
      <c r="J249" s="393">
        <v>1.97</v>
      </c>
      <c r="K249" s="399">
        <v>0.8</v>
      </c>
      <c r="L249" s="1" t="s">
        <v>1050</v>
      </c>
    </row>
    <row r="250" spans="1:12">
      <c r="A250" s="1" t="s">
        <v>115</v>
      </c>
      <c r="B250" s="1" t="s">
        <v>151</v>
      </c>
      <c r="C250" s="393">
        <v>720.69</v>
      </c>
      <c r="D250" s="393">
        <v>472.82</v>
      </c>
      <c r="E250" s="393">
        <v>312.55</v>
      </c>
      <c r="F250" s="394">
        <v>0.47290640394088673</v>
      </c>
      <c r="G250" s="1" t="s">
        <v>59</v>
      </c>
      <c r="H250" s="1" t="s">
        <v>272</v>
      </c>
      <c r="I250" s="393">
        <v>2.0299999999999998</v>
      </c>
      <c r="J250" s="393">
        <v>1.78</v>
      </c>
      <c r="K250" s="399">
        <v>0.7</v>
      </c>
      <c r="L250" s="1" t="s">
        <v>1051</v>
      </c>
    </row>
    <row r="251" spans="1:12">
      <c r="A251" s="1" t="s">
        <v>115</v>
      </c>
      <c r="B251" s="1" t="s">
        <v>222</v>
      </c>
      <c r="C251" s="393">
        <v>742.54</v>
      </c>
      <c r="D251" s="393">
        <v>504.02</v>
      </c>
      <c r="E251" s="393">
        <v>345.8</v>
      </c>
      <c r="F251" s="394">
        <v>0.50394088669950743</v>
      </c>
      <c r="G251" s="1" t="s">
        <v>59</v>
      </c>
      <c r="H251" s="1" t="s">
        <v>272</v>
      </c>
      <c r="I251" s="393">
        <v>2.0299999999999998</v>
      </c>
      <c r="J251" s="393">
        <v>1.85</v>
      </c>
      <c r="K251" s="399">
        <v>0.7</v>
      </c>
      <c r="L251" s="1" t="s">
        <v>1052</v>
      </c>
    </row>
    <row r="252" spans="1:12">
      <c r="A252" s="1" t="s">
        <v>115</v>
      </c>
      <c r="B252" s="1" t="s">
        <v>230</v>
      </c>
      <c r="C252" s="393">
        <v>720.69</v>
      </c>
      <c r="D252" s="393">
        <v>472.82</v>
      </c>
      <c r="E252" s="393">
        <v>312.55</v>
      </c>
      <c r="F252" s="394">
        <v>0.47272727272727272</v>
      </c>
      <c r="G252" s="1" t="s">
        <v>59</v>
      </c>
      <c r="H252" s="1" t="s">
        <v>272</v>
      </c>
      <c r="I252" s="393">
        <v>2.5299999999999998</v>
      </c>
      <c r="J252" s="393">
        <v>2.2599999999999998</v>
      </c>
      <c r="K252" s="399">
        <v>0.7</v>
      </c>
      <c r="L252" s="1" t="s">
        <v>1053</v>
      </c>
    </row>
    <row r="253" spans="1:12">
      <c r="A253" s="1" t="s">
        <v>116</v>
      </c>
      <c r="B253" s="1" t="s">
        <v>152</v>
      </c>
      <c r="C253" s="393">
        <v>662.88</v>
      </c>
      <c r="D253" s="393">
        <v>473.91</v>
      </c>
      <c r="E253" s="393">
        <v>341.96</v>
      </c>
      <c r="F253" s="394">
        <v>0.47368421052631582</v>
      </c>
      <c r="G253" s="1" t="s">
        <v>59</v>
      </c>
      <c r="H253" s="1" t="s">
        <v>272</v>
      </c>
      <c r="I253" s="393">
        <v>2.09</v>
      </c>
      <c r="J253" s="393">
        <v>1.8</v>
      </c>
      <c r="K253" s="399">
        <v>0.7</v>
      </c>
      <c r="L253" s="1" t="s">
        <v>1054</v>
      </c>
    </row>
    <row r="254" spans="1:12">
      <c r="A254" s="1" t="s">
        <v>117</v>
      </c>
      <c r="B254" s="1" t="s">
        <v>153</v>
      </c>
      <c r="C254" s="393">
        <v>790.61</v>
      </c>
      <c r="D254" s="393">
        <v>598.07000000000005</v>
      </c>
      <c r="E254" s="393">
        <v>451.87</v>
      </c>
      <c r="F254" s="394">
        <v>0.59795918367346934</v>
      </c>
      <c r="G254" s="1" t="s">
        <v>59</v>
      </c>
      <c r="H254" s="1" t="s">
        <v>272</v>
      </c>
      <c r="I254" s="393">
        <v>1.96</v>
      </c>
      <c r="J254" s="393">
        <v>1.83</v>
      </c>
      <c r="K254" s="399">
        <v>0.7</v>
      </c>
      <c r="L254" s="1" t="s">
        <v>1055</v>
      </c>
    </row>
    <row r="255" spans="1:12">
      <c r="A255" s="1" t="s">
        <v>118</v>
      </c>
      <c r="B255" s="1" t="s">
        <v>178</v>
      </c>
      <c r="C255" s="393">
        <v>546.58000000000004</v>
      </c>
      <c r="D255" s="393">
        <v>385.08</v>
      </c>
      <c r="E255" s="393">
        <v>273.57</v>
      </c>
      <c r="F255" s="394">
        <v>0.38516129032258062</v>
      </c>
      <c r="G255" s="1" t="s">
        <v>60</v>
      </c>
      <c r="H255" s="1" t="s">
        <v>274</v>
      </c>
      <c r="I255" s="393">
        <v>3.1</v>
      </c>
      <c r="J255" s="393">
        <v>1.871</v>
      </c>
      <c r="K255" s="399">
        <v>0.7</v>
      </c>
      <c r="L255" s="1" t="s">
        <v>1056</v>
      </c>
    </row>
    <row r="256" spans="1:12">
      <c r="A256" s="1" t="s">
        <v>118</v>
      </c>
      <c r="B256" s="1" t="s">
        <v>198</v>
      </c>
      <c r="C256" s="393">
        <v>546.58000000000004</v>
      </c>
      <c r="D256" s="393">
        <v>385.08</v>
      </c>
      <c r="E256" s="393">
        <v>273.57</v>
      </c>
      <c r="F256" s="394">
        <v>0.38537333041383837</v>
      </c>
      <c r="G256" s="1" t="s">
        <v>60</v>
      </c>
      <c r="H256" s="1" t="s">
        <v>274</v>
      </c>
      <c r="I256" s="393">
        <v>4.5670000000000002</v>
      </c>
      <c r="J256" s="393">
        <v>2.8069999999999999</v>
      </c>
      <c r="K256" s="399">
        <v>0.7</v>
      </c>
      <c r="L256" s="1" t="s">
        <v>1057</v>
      </c>
    </row>
    <row r="257" spans="1:12">
      <c r="A257" s="1" t="s">
        <v>119</v>
      </c>
      <c r="B257" s="1" t="s">
        <v>765</v>
      </c>
      <c r="C257" s="393">
        <v>759.79</v>
      </c>
      <c r="D257" s="393">
        <v>496.7</v>
      </c>
      <c r="E257" s="393">
        <v>327.13</v>
      </c>
      <c r="F257" s="394">
        <v>0.49681274900398414</v>
      </c>
      <c r="G257" s="1" t="s">
        <v>59</v>
      </c>
      <c r="H257" s="1" t="s">
        <v>272</v>
      </c>
      <c r="I257" s="393">
        <v>2.5099999999999998</v>
      </c>
      <c r="J257" s="393">
        <v>2.35</v>
      </c>
      <c r="K257" s="399">
        <v>0.7</v>
      </c>
      <c r="L257" s="1" t="s">
        <v>1058</v>
      </c>
    </row>
    <row r="258" spans="1:12">
      <c r="A258" s="1" t="s">
        <v>119</v>
      </c>
      <c r="B258" s="1" t="s">
        <v>770</v>
      </c>
      <c r="C258" s="393">
        <v>759.79</v>
      </c>
      <c r="D258" s="393">
        <v>496.7</v>
      </c>
      <c r="E258" s="393">
        <v>327.13</v>
      </c>
      <c r="F258" s="394">
        <v>0.49681274900398414</v>
      </c>
      <c r="G258" s="1" t="s">
        <v>59</v>
      </c>
      <c r="H258" s="1" t="s">
        <v>272</v>
      </c>
      <c r="I258" s="393">
        <v>2.5099999999999998</v>
      </c>
      <c r="J258" s="393">
        <v>2.35</v>
      </c>
      <c r="K258" s="399">
        <v>0.7</v>
      </c>
      <c r="L258" s="1" t="s">
        <v>1059</v>
      </c>
    </row>
    <row r="259" spans="1:12">
      <c r="A259" s="1" t="s">
        <v>119</v>
      </c>
      <c r="B259" s="1" t="s">
        <v>774</v>
      </c>
      <c r="C259" s="393">
        <v>604.79999999999995</v>
      </c>
      <c r="D259" s="393">
        <v>452.23</v>
      </c>
      <c r="E259" s="393">
        <v>338.68</v>
      </c>
      <c r="F259" s="394">
        <v>0.4521551724137931</v>
      </c>
      <c r="G259" s="1" t="s">
        <v>60</v>
      </c>
      <c r="H259" s="1" t="s">
        <v>274</v>
      </c>
      <c r="I259" s="393">
        <v>2.3199999999999998</v>
      </c>
      <c r="J259" s="393">
        <v>2</v>
      </c>
      <c r="K259" s="399">
        <v>0.7</v>
      </c>
      <c r="L259" s="1" t="s">
        <v>1060</v>
      </c>
    </row>
    <row r="260" spans="1:12">
      <c r="A260" s="1" t="s">
        <v>119</v>
      </c>
      <c r="B260" s="1" t="s">
        <v>231</v>
      </c>
      <c r="C260" s="393">
        <v>604.79999999999995</v>
      </c>
      <c r="D260" s="393">
        <v>452.23</v>
      </c>
      <c r="E260" s="393">
        <v>338.68</v>
      </c>
      <c r="F260" s="394">
        <v>0.45258620689655177</v>
      </c>
      <c r="G260" s="1" t="s">
        <v>60</v>
      </c>
      <c r="H260" s="1" t="s">
        <v>274</v>
      </c>
      <c r="I260" s="393">
        <v>1.1599999999999999</v>
      </c>
      <c r="J260" s="393">
        <v>1</v>
      </c>
      <c r="K260" s="399">
        <v>0.7</v>
      </c>
      <c r="L260" s="1" t="s">
        <v>1061</v>
      </c>
    </row>
    <row r="261" spans="1:12">
      <c r="A261" s="1" t="s">
        <v>119</v>
      </c>
      <c r="B261" s="1" t="s">
        <v>1212</v>
      </c>
      <c r="C261" s="393">
        <v>745.45351925630814</v>
      </c>
      <c r="D261" s="393">
        <v>479.95816733067738</v>
      </c>
      <c r="E261" s="393">
        <v>310.24501992031873</v>
      </c>
      <c r="F261" s="394">
        <v>0.48007968127490047</v>
      </c>
      <c r="G261" s="1" t="s">
        <v>59</v>
      </c>
      <c r="H261" s="1" t="s">
        <v>272</v>
      </c>
      <c r="I261" s="393">
        <v>2.5099999999999998</v>
      </c>
      <c r="J261" s="393">
        <v>2.35</v>
      </c>
      <c r="K261" s="399">
        <v>0.7</v>
      </c>
      <c r="L261" s="1" t="s">
        <v>1279</v>
      </c>
    </row>
    <row r="262" spans="1:12">
      <c r="A262" s="1" t="s">
        <v>119</v>
      </c>
      <c r="B262" s="1" t="s">
        <v>1213</v>
      </c>
      <c r="C262" s="393">
        <v>745.45351925630814</v>
      </c>
      <c r="D262" s="393">
        <v>479.95816733067738</v>
      </c>
      <c r="E262" s="393">
        <v>310.24501992031873</v>
      </c>
      <c r="F262" s="394">
        <v>0.48007968127490047</v>
      </c>
      <c r="G262" s="1" t="s">
        <v>59</v>
      </c>
      <c r="H262" s="1" t="s">
        <v>272</v>
      </c>
      <c r="I262" s="393">
        <v>2.5099999999999998</v>
      </c>
      <c r="J262" s="393">
        <v>2.35</v>
      </c>
      <c r="K262" s="399">
        <v>0.7</v>
      </c>
      <c r="L262" s="1" t="s">
        <v>1280</v>
      </c>
    </row>
    <row r="263" spans="1:12">
      <c r="A263" s="1" t="s">
        <v>120</v>
      </c>
      <c r="B263" s="1" t="s">
        <v>254</v>
      </c>
      <c r="C263" s="393">
        <v>704.17</v>
      </c>
      <c r="D263" s="393">
        <v>426.93</v>
      </c>
      <c r="E263" s="393">
        <v>254.81</v>
      </c>
      <c r="F263" s="394">
        <v>0.42706422018348622</v>
      </c>
      <c r="G263" s="1" t="s">
        <v>59</v>
      </c>
      <c r="H263" s="1" t="s">
        <v>272</v>
      </c>
      <c r="I263" s="393">
        <v>2.1800000000000002</v>
      </c>
      <c r="J263" s="393">
        <v>2.02</v>
      </c>
      <c r="K263" s="399">
        <v>0.7</v>
      </c>
      <c r="L263" s="1" t="s">
        <v>1062</v>
      </c>
    </row>
    <row r="264" spans="1:12">
      <c r="A264" s="1" t="s">
        <v>120</v>
      </c>
      <c r="B264" s="1" t="s">
        <v>263</v>
      </c>
      <c r="C264" s="393">
        <v>689.5</v>
      </c>
      <c r="D264" s="393">
        <v>417.72</v>
      </c>
      <c r="E264" s="393">
        <v>248.89</v>
      </c>
      <c r="F264" s="394">
        <v>0.42706422018348622</v>
      </c>
      <c r="G264" s="1" t="s">
        <v>59</v>
      </c>
      <c r="H264" s="1" t="s">
        <v>272</v>
      </c>
      <c r="I264" s="393">
        <v>2.1800000000000002</v>
      </c>
      <c r="J264" s="393">
        <v>2.02</v>
      </c>
      <c r="K264" s="399">
        <v>0.7</v>
      </c>
      <c r="L264" s="1" t="s">
        <v>1063</v>
      </c>
    </row>
    <row r="265" spans="1:12">
      <c r="A265" s="1" t="s">
        <v>120</v>
      </c>
      <c r="B265" s="1" t="s">
        <v>257</v>
      </c>
      <c r="C265" s="393">
        <v>710.99</v>
      </c>
      <c r="D265" s="393">
        <v>425.93</v>
      </c>
      <c r="E265" s="393">
        <v>250.13</v>
      </c>
      <c r="F265" s="394">
        <v>0.42589641434262948</v>
      </c>
      <c r="G265" s="1" t="s">
        <v>59</v>
      </c>
      <c r="H265" s="1" t="s">
        <v>272</v>
      </c>
      <c r="I265" s="393">
        <v>2.5099999999999998</v>
      </c>
      <c r="J265" s="393">
        <v>2.33</v>
      </c>
      <c r="K265" s="399">
        <v>0.7</v>
      </c>
      <c r="L265" s="1" t="s">
        <v>1064</v>
      </c>
    </row>
    <row r="266" spans="1:12">
      <c r="A266" s="1" t="s">
        <v>120</v>
      </c>
      <c r="B266" s="1" t="s">
        <v>255</v>
      </c>
      <c r="C266" s="393">
        <v>720.85</v>
      </c>
      <c r="D266" s="393">
        <v>431.39</v>
      </c>
      <c r="E266" s="393">
        <v>252.77</v>
      </c>
      <c r="F266" s="394">
        <v>0.431640625</v>
      </c>
      <c r="G266" s="1" t="s">
        <v>59</v>
      </c>
      <c r="H266" s="1" t="s">
        <v>272</v>
      </c>
      <c r="I266" s="393">
        <v>2.56</v>
      </c>
      <c r="J266" s="393">
        <v>2.33</v>
      </c>
      <c r="K266" s="399">
        <v>0.7</v>
      </c>
      <c r="L266" s="1" t="s">
        <v>1065</v>
      </c>
    </row>
    <row r="267" spans="1:12">
      <c r="A267" s="1" t="s">
        <v>120</v>
      </c>
      <c r="B267" s="1" t="s">
        <v>259</v>
      </c>
      <c r="C267" s="393">
        <v>712.36</v>
      </c>
      <c r="D267" s="393">
        <v>432.94</v>
      </c>
      <c r="E267" s="393">
        <v>258.86</v>
      </c>
      <c r="F267" s="394">
        <v>0.43266932270916342</v>
      </c>
      <c r="G267" s="1" t="s">
        <v>59</v>
      </c>
      <c r="H267" s="1" t="s">
        <v>272</v>
      </c>
      <c r="I267" s="393">
        <v>2.5099999999999998</v>
      </c>
      <c r="J267" s="393">
        <v>2.33</v>
      </c>
      <c r="K267" s="399">
        <v>0.7</v>
      </c>
      <c r="L267" s="1" t="s">
        <v>1066</v>
      </c>
    </row>
    <row r="268" spans="1:12">
      <c r="A268" s="1" t="s">
        <v>120</v>
      </c>
      <c r="B268" s="1" t="s">
        <v>261</v>
      </c>
      <c r="C268" s="393">
        <v>698.03</v>
      </c>
      <c r="D268" s="393">
        <v>423.93</v>
      </c>
      <c r="E268" s="393">
        <v>253.25</v>
      </c>
      <c r="F268" s="394">
        <v>0.43266932270916342</v>
      </c>
      <c r="G268" s="1" t="s">
        <v>59</v>
      </c>
      <c r="H268" s="1" t="s">
        <v>272</v>
      </c>
      <c r="I268" s="393">
        <v>2.5099999999999998</v>
      </c>
      <c r="J268" s="393">
        <v>2.33</v>
      </c>
      <c r="K268" s="399">
        <v>0.7</v>
      </c>
      <c r="L268" s="1" t="s">
        <v>1067</v>
      </c>
    </row>
    <row r="269" spans="1:12">
      <c r="A269" s="1" t="s">
        <v>120</v>
      </c>
      <c r="B269" s="1" t="s">
        <v>266</v>
      </c>
      <c r="C269" s="393">
        <v>535.99</v>
      </c>
      <c r="D269" s="393">
        <v>386.06</v>
      </c>
      <c r="E269" s="393">
        <v>280.20999999999998</v>
      </c>
      <c r="F269" s="394">
        <v>0.38614232209737825</v>
      </c>
      <c r="G269" s="1" t="s">
        <v>60</v>
      </c>
      <c r="H269" s="1" t="s">
        <v>274</v>
      </c>
      <c r="I269" s="393">
        <v>2.67</v>
      </c>
      <c r="J269" s="393">
        <v>1.73</v>
      </c>
      <c r="K269" s="399">
        <v>0.7</v>
      </c>
      <c r="L269" s="1" t="s">
        <v>1068</v>
      </c>
    </row>
    <row r="270" spans="1:12">
      <c r="A270" s="1" t="s">
        <v>120</v>
      </c>
      <c r="B270" s="1" t="s">
        <v>264</v>
      </c>
      <c r="C270" s="393">
        <v>542.09</v>
      </c>
      <c r="D270" s="393">
        <v>392.52</v>
      </c>
      <c r="E270" s="393">
        <v>286.02</v>
      </c>
      <c r="F270" s="394">
        <v>0.39245283018867927</v>
      </c>
      <c r="G270" s="1" t="s">
        <v>60</v>
      </c>
      <c r="H270" s="1" t="s">
        <v>274</v>
      </c>
      <c r="I270" s="393">
        <v>5.3</v>
      </c>
      <c r="J270" s="393">
        <v>3.46</v>
      </c>
      <c r="K270" s="399">
        <v>0.7</v>
      </c>
      <c r="L270" s="1" t="s">
        <v>1069</v>
      </c>
    </row>
    <row r="271" spans="1:12">
      <c r="A271" s="1" t="s">
        <v>120</v>
      </c>
      <c r="B271" s="1" t="s">
        <v>268</v>
      </c>
      <c r="C271" s="393">
        <v>558.17999999999995</v>
      </c>
      <c r="D271" s="393">
        <v>386.02</v>
      </c>
      <c r="E271" s="393">
        <v>267.19</v>
      </c>
      <c r="F271" s="394">
        <v>0.38585858585858585</v>
      </c>
      <c r="G271" s="1" t="s">
        <v>60</v>
      </c>
      <c r="H271" s="1" t="s">
        <v>274</v>
      </c>
      <c r="I271" s="393">
        <v>1.98</v>
      </c>
      <c r="J271" s="393">
        <v>1.33</v>
      </c>
      <c r="K271" s="399">
        <v>0.7</v>
      </c>
      <c r="L271" s="1" t="s">
        <v>1070</v>
      </c>
    </row>
    <row r="272" spans="1:12">
      <c r="A272" s="1" t="s">
        <v>120</v>
      </c>
      <c r="B272" s="1" t="s">
        <v>270</v>
      </c>
      <c r="C272" s="393">
        <v>558.17999999999995</v>
      </c>
      <c r="D272" s="393">
        <v>386.02</v>
      </c>
      <c r="E272" s="393">
        <v>267.19</v>
      </c>
      <c r="F272" s="394">
        <v>0.38601694915254242</v>
      </c>
      <c r="G272" s="1" t="s">
        <v>60</v>
      </c>
      <c r="H272" s="1" t="s">
        <v>274</v>
      </c>
      <c r="I272" s="393">
        <v>2.36</v>
      </c>
      <c r="J272" s="393">
        <v>1.6</v>
      </c>
      <c r="K272" s="399">
        <v>0.7</v>
      </c>
      <c r="L272" s="1" t="s">
        <v>1071</v>
      </c>
    </row>
    <row r="273" spans="1:12">
      <c r="A273" s="1" t="s">
        <v>120</v>
      </c>
      <c r="B273" s="1" t="s">
        <v>271</v>
      </c>
      <c r="C273" s="393">
        <v>558.17999999999995</v>
      </c>
      <c r="D273" s="393">
        <v>386.02</v>
      </c>
      <c r="E273" s="393">
        <v>267.19</v>
      </c>
      <c r="F273" s="394">
        <v>0.38611713665943598</v>
      </c>
      <c r="G273" s="1" t="s">
        <v>60</v>
      </c>
      <c r="H273" s="1" t="s">
        <v>274</v>
      </c>
      <c r="I273" s="393">
        <v>4.6100000000000003</v>
      </c>
      <c r="J273" s="393">
        <v>3.2</v>
      </c>
      <c r="K273" s="399">
        <v>0.7</v>
      </c>
      <c r="L273" s="1" t="s">
        <v>1072</v>
      </c>
    </row>
    <row r="274" spans="1:12">
      <c r="A274" s="1" t="s">
        <v>816</v>
      </c>
      <c r="B274" s="1" t="s">
        <v>817</v>
      </c>
      <c r="C274" s="393">
        <v>455.78766815051057</v>
      </c>
      <c r="D274" s="393">
        <v>308.42455556910517</v>
      </c>
      <c r="E274" s="393">
        <v>210.45273892615413</v>
      </c>
      <c r="F274" s="394">
        <v>0.30833333333333335</v>
      </c>
      <c r="G274" s="1" t="s">
        <v>60</v>
      </c>
      <c r="H274" s="1" t="s">
        <v>274</v>
      </c>
      <c r="I274" s="393">
        <v>1.68</v>
      </c>
      <c r="J274" s="393">
        <v>1.2106666666666668</v>
      </c>
      <c r="K274" s="399">
        <v>0.7</v>
      </c>
      <c r="L274" s="1" t="s">
        <v>1073</v>
      </c>
    </row>
    <row r="275" spans="1:12">
      <c r="A275" s="1" t="s">
        <v>816</v>
      </c>
      <c r="B275" s="1" t="s">
        <v>818</v>
      </c>
      <c r="C275" s="393">
        <v>455.78766815051057</v>
      </c>
      <c r="D275" s="393">
        <v>308.42455556910517</v>
      </c>
      <c r="E275" s="393">
        <v>210.45273892615413</v>
      </c>
      <c r="F275" s="394">
        <v>0.30837696335078535</v>
      </c>
      <c r="G275" s="1" t="s">
        <v>60</v>
      </c>
      <c r="H275" s="1" t="s">
        <v>274</v>
      </c>
      <c r="I275" s="393">
        <v>1.91</v>
      </c>
      <c r="J275" s="393">
        <v>1.3620000000000001</v>
      </c>
      <c r="K275" s="399">
        <v>0.7</v>
      </c>
      <c r="L275" s="1" t="s">
        <v>1074</v>
      </c>
    </row>
    <row r="276" spans="1:12">
      <c r="A276" s="1" t="s">
        <v>816</v>
      </c>
      <c r="B276" s="1" t="s">
        <v>819</v>
      </c>
      <c r="C276" s="393">
        <v>455.78766815051057</v>
      </c>
      <c r="D276" s="393">
        <v>308.42455556910517</v>
      </c>
      <c r="E276" s="393">
        <v>210.45273892615413</v>
      </c>
      <c r="F276" s="394">
        <v>0.30845070422535215</v>
      </c>
      <c r="G276" s="1" t="s">
        <v>60</v>
      </c>
      <c r="H276" s="1" t="s">
        <v>274</v>
      </c>
      <c r="I276" s="393">
        <v>2.13</v>
      </c>
      <c r="J276" s="393">
        <v>1.5133333333333334</v>
      </c>
      <c r="K276" s="399">
        <v>0.7</v>
      </c>
      <c r="L276" s="1" t="s">
        <v>1075</v>
      </c>
    </row>
    <row r="277" spans="1:12">
      <c r="A277" s="1" t="s">
        <v>816</v>
      </c>
      <c r="B277" s="1" t="s">
        <v>820</v>
      </c>
      <c r="C277" s="393">
        <v>455.78766815051057</v>
      </c>
      <c r="D277" s="393">
        <v>308.42455556910517</v>
      </c>
      <c r="E277" s="393">
        <v>210.45273892615413</v>
      </c>
      <c r="F277" s="394">
        <v>0.30847457627118646</v>
      </c>
      <c r="G277" s="1" t="s">
        <v>60</v>
      </c>
      <c r="H277" s="1" t="s">
        <v>274</v>
      </c>
      <c r="I277" s="393">
        <v>2.36</v>
      </c>
      <c r="J277" s="393">
        <v>1.6646666666666667</v>
      </c>
      <c r="K277" s="399">
        <v>0.7</v>
      </c>
      <c r="L277" s="1" t="s">
        <v>1076</v>
      </c>
    </row>
    <row r="278" spans="1:12">
      <c r="A278" s="1" t="s">
        <v>816</v>
      </c>
      <c r="B278" s="1" t="s">
        <v>821</v>
      </c>
      <c r="C278" s="393">
        <v>455.78766815051057</v>
      </c>
      <c r="D278" s="393">
        <v>308.42455556910517</v>
      </c>
      <c r="E278" s="393">
        <v>210.45273892615413</v>
      </c>
      <c r="F278" s="394">
        <v>0.30849420849420855</v>
      </c>
      <c r="G278" s="1" t="s">
        <v>60</v>
      </c>
      <c r="H278" s="1" t="s">
        <v>274</v>
      </c>
      <c r="I278" s="393">
        <v>2.59</v>
      </c>
      <c r="J278" s="393">
        <v>1.8160000000000003</v>
      </c>
      <c r="K278" s="399">
        <v>0.7</v>
      </c>
      <c r="L278" s="1" t="s">
        <v>1077</v>
      </c>
    </row>
    <row r="279" spans="1:12">
      <c r="A279" s="1" t="s">
        <v>816</v>
      </c>
      <c r="B279" s="1" t="s">
        <v>822</v>
      </c>
      <c r="C279" s="393">
        <v>455.78766815051057</v>
      </c>
      <c r="D279" s="393">
        <v>308.42455556910517</v>
      </c>
      <c r="E279" s="393">
        <v>210.45273892615413</v>
      </c>
      <c r="F279" s="394">
        <v>0.30854092526690391</v>
      </c>
      <c r="G279" s="1" t="s">
        <v>60</v>
      </c>
      <c r="H279" s="1" t="s">
        <v>274</v>
      </c>
      <c r="I279" s="393">
        <v>2.81</v>
      </c>
      <c r="J279" s="393">
        <v>1.9673333333333336</v>
      </c>
      <c r="K279" s="399">
        <v>0.7</v>
      </c>
      <c r="L279" s="1" t="s">
        <v>1078</v>
      </c>
    </row>
    <row r="280" spans="1:12">
      <c r="A280" s="1" t="s">
        <v>816</v>
      </c>
      <c r="B280" s="1" t="s">
        <v>823</v>
      </c>
      <c r="C280" s="393">
        <v>455.78766815051057</v>
      </c>
      <c r="D280" s="393">
        <v>308.42455556910517</v>
      </c>
      <c r="E280" s="393">
        <v>210.45273892615413</v>
      </c>
      <c r="F280" s="394">
        <v>0.30855263157894736</v>
      </c>
      <c r="G280" s="1" t="s">
        <v>60</v>
      </c>
      <c r="H280" s="1" t="s">
        <v>274</v>
      </c>
      <c r="I280" s="393">
        <v>3.04</v>
      </c>
      <c r="J280" s="393">
        <v>2.1186666666666669</v>
      </c>
      <c r="K280" s="399">
        <v>0.7</v>
      </c>
      <c r="L280" s="1" t="s">
        <v>1079</v>
      </c>
    </row>
    <row r="281" spans="1:12">
      <c r="A281" s="1" t="s">
        <v>816</v>
      </c>
      <c r="B281" s="1" t="s">
        <v>824</v>
      </c>
      <c r="C281" s="393">
        <v>455.78766815051057</v>
      </c>
      <c r="D281" s="393">
        <v>308.42455556910517</v>
      </c>
      <c r="E281" s="393">
        <v>210.45273892615413</v>
      </c>
      <c r="F281" s="394">
        <v>0.30856269113149842</v>
      </c>
      <c r="G281" s="1" t="s">
        <v>60</v>
      </c>
      <c r="H281" s="1" t="s">
        <v>274</v>
      </c>
      <c r="I281" s="393">
        <v>3.27</v>
      </c>
      <c r="J281" s="393">
        <v>2.27</v>
      </c>
      <c r="K281" s="399">
        <v>0.7</v>
      </c>
      <c r="L281" s="1" t="s">
        <v>1080</v>
      </c>
    </row>
    <row r="282" spans="1:12">
      <c r="A282" s="1" t="s">
        <v>816</v>
      </c>
      <c r="B282" s="1" t="s">
        <v>825</v>
      </c>
      <c r="C282" s="393">
        <v>455.78766815051057</v>
      </c>
      <c r="D282" s="393">
        <v>308.42455556910517</v>
      </c>
      <c r="E282" s="393">
        <v>210.45273892615413</v>
      </c>
      <c r="F282" s="394">
        <v>0.30828571428571427</v>
      </c>
      <c r="G282" s="1" t="s">
        <v>60</v>
      </c>
      <c r="H282" s="1" t="s">
        <v>274</v>
      </c>
      <c r="I282" s="393">
        <v>3.5</v>
      </c>
      <c r="J282" s="393">
        <v>2.4213333333333336</v>
      </c>
      <c r="K282" s="399">
        <v>0.7</v>
      </c>
      <c r="L282" s="1" t="s">
        <v>1081</v>
      </c>
    </row>
    <row r="283" spans="1:12">
      <c r="A283" s="1" t="s">
        <v>816</v>
      </c>
      <c r="B283" s="1" t="s">
        <v>826</v>
      </c>
      <c r="C283" s="393">
        <v>455.78766815051057</v>
      </c>
      <c r="D283" s="393">
        <v>308.42455556910517</v>
      </c>
      <c r="E283" s="393">
        <v>210.45273892615413</v>
      </c>
      <c r="F283" s="394">
        <v>0.30833333333333335</v>
      </c>
      <c r="G283" s="1" t="s">
        <v>60</v>
      </c>
      <c r="H283" s="1" t="s">
        <v>274</v>
      </c>
      <c r="I283" s="393">
        <v>3.72</v>
      </c>
      <c r="J283" s="393">
        <v>2.5726666666666671</v>
      </c>
      <c r="K283" s="399">
        <v>0.7</v>
      </c>
      <c r="L283" s="1" t="s">
        <v>1082</v>
      </c>
    </row>
    <row r="284" spans="1:12">
      <c r="A284" s="1" t="s">
        <v>816</v>
      </c>
      <c r="B284" s="1" t="s">
        <v>827</v>
      </c>
      <c r="C284" s="393">
        <v>455.78766815051057</v>
      </c>
      <c r="D284" s="393">
        <v>308.42455556910517</v>
      </c>
      <c r="E284" s="393">
        <v>210.45273892615413</v>
      </c>
      <c r="F284" s="394">
        <v>0.3083544303797468</v>
      </c>
      <c r="G284" s="1" t="s">
        <v>60</v>
      </c>
      <c r="H284" s="1" t="s">
        <v>274</v>
      </c>
      <c r="I284" s="393">
        <v>3.95</v>
      </c>
      <c r="J284" s="393">
        <v>2.7240000000000002</v>
      </c>
      <c r="K284" s="399">
        <v>0.7</v>
      </c>
      <c r="L284" s="1" t="s">
        <v>1083</v>
      </c>
    </row>
    <row r="285" spans="1:12">
      <c r="A285" s="1" t="s">
        <v>816</v>
      </c>
      <c r="B285" s="1" t="s">
        <v>828</v>
      </c>
      <c r="C285" s="393">
        <v>455.78766815051057</v>
      </c>
      <c r="D285" s="393">
        <v>308.42455556910517</v>
      </c>
      <c r="E285" s="393">
        <v>210.45273892615413</v>
      </c>
      <c r="F285" s="394">
        <v>0.3083732057416268</v>
      </c>
      <c r="G285" s="1" t="s">
        <v>60</v>
      </c>
      <c r="H285" s="1" t="s">
        <v>274</v>
      </c>
      <c r="I285" s="393">
        <v>4.18</v>
      </c>
      <c r="J285" s="393">
        <v>2.8753333333333337</v>
      </c>
      <c r="K285" s="399">
        <v>0.7</v>
      </c>
      <c r="L285" s="1" t="s">
        <v>1084</v>
      </c>
    </row>
    <row r="286" spans="1:12">
      <c r="A286" s="1" t="s">
        <v>816</v>
      </c>
      <c r="B286" s="1" t="s">
        <v>829</v>
      </c>
      <c r="C286" s="393">
        <v>455.78766815051057</v>
      </c>
      <c r="D286" s="393">
        <v>308.42455556910517</v>
      </c>
      <c r="E286" s="393">
        <v>210.45273892615413</v>
      </c>
      <c r="F286" s="394">
        <v>0.30840909090909085</v>
      </c>
      <c r="G286" s="1" t="s">
        <v>60</v>
      </c>
      <c r="H286" s="1" t="s">
        <v>274</v>
      </c>
      <c r="I286" s="393">
        <v>4.4000000000000004</v>
      </c>
      <c r="J286" s="393">
        <v>3.0266666666666668</v>
      </c>
      <c r="K286" s="399">
        <v>0.7</v>
      </c>
      <c r="L286" s="1" t="s">
        <v>1085</v>
      </c>
    </row>
    <row r="287" spans="1:12">
      <c r="A287" s="1" t="s">
        <v>816</v>
      </c>
      <c r="B287" s="1" t="s">
        <v>830</v>
      </c>
      <c r="C287" s="393">
        <v>455.78766815051057</v>
      </c>
      <c r="D287" s="393">
        <v>308.42455556910517</v>
      </c>
      <c r="E287" s="393">
        <v>210.45273892615413</v>
      </c>
      <c r="F287" s="394">
        <v>0.30842332613390927</v>
      </c>
      <c r="G287" s="1" t="s">
        <v>60</v>
      </c>
      <c r="H287" s="1" t="s">
        <v>274</v>
      </c>
      <c r="I287" s="393">
        <v>4.63</v>
      </c>
      <c r="J287" s="393">
        <v>3.1780000000000004</v>
      </c>
      <c r="K287" s="399">
        <v>0.7</v>
      </c>
      <c r="L287" s="1" t="s">
        <v>1086</v>
      </c>
    </row>
    <row r="288" spans="1:12">
      <c r="A288" s="1" t="s">
        <v>816</v>
      </c>
      <c r="B288" s="1" t="s">
        <v>831</v>
      </c>
      <c r="C288" s="393">
        <v>455.78766815051057</v>
      </c>
      <c r="D288" s="393">
        <v>308.42455556910517</v>
      </c>
      <c r="E288" s="393">
        <v>210.45273892615413</v>
      </c>
      <c r="F288" s="394">
        <v>0.30843621399176957</v>
      </c>
      <c r="G288" s="1" t="s">
        <v>60</v>
      </c>
      <c r="H288" s="1" t="s">
        <v>274</v>
      </c>
      <c r="I288" s="393">
        <v>4.8600000000000003</v>
      </c>
      <c r="J288" s="393">
        <v>3.3293333333333335</v>
      </c>
      <c r="K288" s="399">
        <v>0.7</v>
      </c>
      <c r="L288" s="1" t="s">
        <v>1087</v>
      </c>
    </row>
    <row r="289" spans="1:12">
      <c r="A289" s="1" t="s">
        <v>816</v>
      </c>
      <c r="B289" s="1" t="s">
        <v>832</v>
      </c>
      <c r="C289" s="393">
        <v>455.78766815051057</v>
      </c>
      <c r="D289" s="393">
        <v>308.42455556910517</v>
      </c>
      <c r="E289" s="393">
        <v>210.45273892615413</v>
      </c>
      <c r="F289" s="394">
        <v>0.30846456692913382</v>
      </c>
      <c r="G289" s="1" t="s">
        <v>60</v>
      </c>
      <c r="H289" s="1" t="s">
        <v>274</v>
      </c>
      <c r="I289" s="393">
        <v>5.08</v>
      </c>
      <c r="J289" s="393">
        <v>3.480666666666667</v>
      </c>
      <c r="K289" s="399">
        <v>0.7</v>
      </c>
      <c r="L289" s="1" t="s">
        <v>1088</v>
      </c>
    </row>
    <row r="290" spans="1:12">
      <c r="A290" s="1" t="s">
        <v>816</v>
      </c>
      <c r="B290" s="1" t="s">
        <v>833</v>
      </c>
      <c r="C290" s="393">
        <v>455.78766815051057</v>
      </c>
      <c r="D290" s="393">
        <v>308.42455556910517</v>
      </c>
      <c r="E290" s="393">
        <v>210.45273892615413</v>
      </c>
      <c r="F290" s="394">
        <v>0.30847457627118646</v>
      </c>
      <c r="G290" s="1" t="s">
        <v>60</v>
      </c>
      <c r="H290" s="1" t="s">
        <v>274</v>
      </c>
      <c r="I290" s="393">
        <v>5.31</v>
      </c>
      <c r="J290" s="393">
        <v>3.63</v>
      </c>
      <c r="K290" s="399">
        <v>0.7</v>
      </c>
      <c r="L290" s="1" t="s">
        <v>1089</v>
      </c>
    </row>
    <row r="291" spans="1:12">
      <c r="A291" s="1" t="s">
        <v>816</v>
      </c>
      <c r="B291" s="1" t="s">
        <v>834</v>
      </c>
      <c r="C291" s="393">
        <v>455.78766815051057</v>
      </c>
      <c r="D291" s="393">
        <v>308.42455556910517</v>
      </c>
      <c r="E291" s="393">
        <v>210.45273892615413</v>
      </c>
      <c r="F291" s="394">
        <v>0.30848375451263538</v>
      </c>
      <c r="G291" s="1" t="s">
        <v>60</v>
      </c>
      <c r="H291" s="1" t="s">
        <v>274</v>
      </c>
      <c r="I291" s="393">
        <v>5.54</v>
      </c>
      <c r="J291" s="393">
        <v>3.78</v>
      </c>
      <c r="K291" s="399">
        <v>0.7</v>
      </c>
      <c r="L291" s="1" t="s">
        <v>1090</v>
      </c>
    </row>
    <row r="292" spans="1:12">
      <c r="A292" s="1" t="s">
        <v>816</v>
      </c>
      <c r="B292" s="1" t="s">
        <v>835</v>
      </c>
      <c r="C292" s="393">
        <v>455.78766815051057</v>
      </c>
      <c r="D292" s="393">
        <v>308.42455556910517</v>
      </c>
      <c r="E292" s="393">
        <v>210.45273892615413</v>
      </c>
      <c r="F292" s="394">
        <v>0.30850694444444443</v>
      </c>
      <c r="G292" s="1" t="s">
        <v>60</v>
      </c>
      <c r="H292" s="1" t="s">
        <v>274</v>
      </c>
      <c r="I292" s="393">
        <v>5.76</v>
      </c>
      <c r="J292" s="393">
        <v>3.93</v>
      </c>
      <c r="K292" s="399">
        <v>0.7</v>
      </c>
      <c r="L292" s="1" t="s">
        <v>1091</v>
      </c>
    </row>
    <row r="293" spans="1:12">
      <c r="A293" s="1" t="s">
        <v>816</v>
      </c>
      <c r="B293" s="1" t="s">
        <v>836</v>
      </c>
      <c r="C293" s="393">
        <v>455.78766815051057</v>
      </c>
      <c r="D293" s="393">
        <v>308.42455556910517</v>
      </c>
      <c r="E293" s="393">
        <v>210.45273892615413</v>
      </c>
      <c r="F293" s="394">
        <v>0.30834724540901504</v>
      </c>
      <c r="G293" s="1" t="s">
        <v>60</v>
      </c>
      <c r="H293" s="1" t="s">
        <v>274</v>
      </c>
      <c r="I293" s="393">
        <v>5.99</v>
      </c>
      <c r="J293" s="393">
        <v>4.09</v>
      </c>
      <c r="K293" s="399">
        <v>0.7</v>
      </c>
      <c r="L293" s="1" t="s">
        <v>1092</v>
      </c>
    </row>
    <row r="294" spans="1:12">
      <c r="A294" s="1" t="s">
        <v>816</v>
      </c>
      <c r="B294" s="1" t="s">
        <v>837</v>
      </c>
      <c r="C294" s="393">
        <v>455.78766815051057</v>
      </c>
      <c r="D294" s="393">
        <v>308.42455556910517</v>
      </c>
      <c r="E294" s="393">
        <v>210.45273892615413</v>
      </c>
      <c r="F294" s="394">
        <v>0.30836012861736334</v>
      </c>
      <c r="G294" s="1" t="s">
        <v>60</v>
      </c>
      <c r="H294" s="1" t="s">
        <v>274</v>
      </c>
      <c r="I294" s="393">
        <v>6.22</v>
      </c>
      <c r="J294" s="393">
        <v>4.24</v>
      </c>
      <c r="K294" s="399">
        <v>0.7</v>
      </c>
      <c r="L294" s="1" t="s">
        <v>1093</v>
      </c>
    </row>
    <row r="295" spans="1:12">
      <c r="A295" s="1" t="s">
        <v>816</v>
      </c>
      <c r="B295" s="1" t="s">
        <v>838</v>
      </c>
      <c r="C295" s="393">
        <v>455.78766815051057</v>
      </c>
      <c r="D295" s="393">
        <v>308.42455556910517</v>
      </c>
      <c r="E295" s="393">
        <v>210.45273892615413</v>
      </c>
      <c r="F295" s="394">
        <v>0.30838509316770185</v>
      </c>
      <c r="G295" s="1" t="s">
        <v>60</v>
      </c>
      <c r="H295" s="1" t="s">
        <v>274</v>
      </c>
      <c r="I295" s="393">
        <v>6.44</v>
      </c>
      <c r="J295" s="393">
        <v>4.3899999999999997</v>
      </c>
      <c r="K295" s="399">
        <v>0.7</v>
      </c>
      <c r="L295" s="1" t="s">
        <v>1094</v>
      </c>
    </row>
    <row r="296" spans="1:12">
      <c r="A296" s="1" t="s">
        <v>816</v>
      </c>
      <c r="B296" s="1" t="s">
        <v>839</v>
      </c>
      <c r="C296" s="393">
        <v>455.78766815051057</v>
      </c>
      <c r="D296" s="393">
        <v>308.42455556910517</v>
      </c>
      <c r="E296" s="393">
        <v>210.45273892615413</v>
      </c>
      <c r="F296" s="394">
        <v>0.30839580209895051</v>
      </c>
      <c r="G296" s="1" t="s">
        <v>60</v>
      </c>
      <c r="H296" s="1" t="s">
        <v>274</v>
      </c>
      <c r="I296" s="393">
        <v>6.67</v>
      </c>
      <c r="J296" s="393">
        <v>4.54</v>
      </c>
      <c r="K296" s="399">
        <v>0.7</v>
      </c>
      <c r="L296" s="1" t="s">
        <v>1095</v>
      </c>
    </row>
    <row r="297" spans="1:12">
      <c r="A297" s="1" t="s">
        <v>121</v>
      </c>
      <c r="B297" s="1" t="s">
        <v>154</v>
      </c>
      <c r="C297" s="393">
        <v>756.82</v>
      </c>
      <c r="D297" s="393">
        <v>501.56</v>
      </c>
      <c r="E297" s="393">
        <v>334.88</v>
      </c>
      <c r="F297" s="394">
        <v>0.50153256704980842</v>
      </c>
      <c r="G297" s="1" t="s">
        <v>59</v>
      </c>
      <c r="H297" s="1" t="s">
        <v>272</v>
      </c>
      <c r="I297" s="393">
        <v>2.61</v>
      </c>
      <c r="J297" s="393">
        <v>2.36</v>
      </c>
      <c r="K297" s="399">
        <v>0.7</v>
      </c>
      <c r="L297" s="1" t="s">
        <v>1096</v>
      </c>
    </row>
    <row r="298" spans="1:12">
      <c r="A298" s="1" t="s">
        <v>121</v>
      </c>
      <c r="B298" s="1" t="s">
        <v>212</v>
      </c>
      <c r="C298" s="393">
        <v>758.63</v>
      </c>
      <c r="D298" s="393">
        <v>501.15</v>
      </c>
      <c r="E298" s="393">
        <v>333.31</v>
      </c>
      <c r="F298" s="394">
        <v>0.49923664122137407</v>
      </c>
      <c r="G298" s="1" t="s">
        <v>59</v>
      </c>
      <c r="H298" s="1" t="s">
        <v>272</v>
      </c>
      <c r="I298" s="393">
        <v>2.62</v>
      </c>
      <c r="J298" s="393">
        <v>2.36</v>
      </c>
      <c r="K298" s="399">
        <v>0.7</v>
      </c>
      <c r="L298" s="1" t="s">
        <v>1097</v>
      </c>
    </row>
    <row r="299" spans="1:12">
      <c r="A299" s="1" t="s">
        <v>122</v>
      </c>
      <c r="B299" s="1" t="s">
        <v>441</v>
      </c>
      <c r="C299" s="393">
        <v>763.01646423751686</v>
      </c>
      <c r="D299" s="393">
        <v>500.48744939271256</v>
      </c>
      <c r="E299" s="393">
        <v>330.21295546558702</v>
      </c>
      <c r="F299" s="394">
        <v>0.50055555555555553</v>
      </c>
      <c r="G299" s="1" t="s">
        <v>59</v>
      </c>
      <c r="H299" s="1" t="s">
        <v>272</v>
      </c>
      <c r="I299" s="393">
        <v>1.8</v>
      </c>
      <c r="J299" s="393">
        <v>1.65</v>
      </c>
      <c r="K299" s="399">
        <v>0.7</v>
      </c>
      <c r="L299" s="1" t="s">
        <v>1098</v>
      </c>
    </row>
    <row r="300" spans="1:12">
      <c r="A300" s="1" t="s">
        <v>122</v>
      </c>
      <c r="B300" s="1" t="s">
        <v>864</v>
      </c>
      <c r="C300" s="393">
        <v>763.01646423751686</v>
      </c>
      <c r="D300" s="393">
        <v>500.48744939271256</v>
      </c>
      <c r="E300" s="393">
        <v>330.21295546558702</v>
      </c>
      <c r="F300" s="394">
        <v>0.50049019607843137</v>
      </c>
      <c r="G300" s="1" t="s">
        <v>59</v>
      </c>
      <c r="H300" s="1" t="s">
        <v>272</v>
      </c>
      <c r="I300" s="393">
        <v>2.04</v>
      </c>
      <c r="J300" s="393">
        <v>1.88</v>
      </c>
      <c r="K300" s="399">
        <v>0.7</v>
      </c>
      <c r="L300" s="1" t="s">
        <v>1099</v>
      </c>
    </row>
    <row r="301" spans="1:12">
      <c r="A301" s="1" t="s">
        <v>122</v>
      </c>
      <c r="B301" s="1" t="s">
        <v>439</v>
      </c>
      <c r="C301" s="393">
        <v>763.01646423751686</v>
      </c>
      <c r="D301" s="393">
        <v>500.48744939271256</v>
      </c>
      <c r="E301" s="393">
        <v>330.21295546558702</v>
      </c>
      <c r="F301" s="394">
        <v>0.50040485829959513</v>
      </c>
      <c r="G301" s="1" t="s">
        <v>59</v>
      </c>
      <c r="H301" s="1" t="s">
        <v>272</v>
      </c>
      <c r="I301" s="393">
        <v>2.4700000000000002</v>
      </c>
      <c r="J301" s="393">
        <v>2.2799999999999998</v>
      </c>
      <c r="K301" s="399">
        <v>0.7</v>
      </c>
      <c r="L301" s="1" t="s">
        <v>1100</v>
      </c>
    </row>
    <row r="302" spans="1:12">
      <c r="A302" s="1" t="s">
        <v>122</v>
      </c>
      <c r="B302" s="1" t="s">
        <v>440</v>
      </c>
      <c r="C302" s="393">
        <v>763.01646423751686</v>
      </c>
      <c r="D302" s="393">
        <v>500.48744939271256</v>
      </c>
      <c r="E302" s="393">
        <v>330.21295546558702</v>
      </c>
      <c r="F302" s="394">
        <v>0.50040485829959513</v>
      </c>
      <c r="G302" s="1" t="s">
        <v>59</v>
      </c>
      <c r="H302" s="1" t="s">
        <v>272</v>
      </c>
      <c r="I302" s="393">
        <v>2.4700000000000002</v>
      </c>
      <c r="J302" s="393">
        <v>2.2799999999999998</v>
      </c>
      <c r="K302" s="399">
        <v>0.7</v>
      </c>
      <c r="L302" s="1" t="s">
        <v>1101</v>
      </c>
    </row>
    <row r="303" spans="1:12">
      <c r="A303" s="1" t="s">
        <v>123</v>
      </c>
      <c r="B303" s="1" t="s">
        <v>1214</v>
      </c>
      <c r="C303" s="393">
        <v>753.66931407942229</v>
      </c>
      <c r="D303" s="393">
        <v>504.01299638989178</v>
      </c>
      <c r="E303" s="393">
        <v>340.30613718411547</v>
      </c>
      <c r="F303" s="394">
        <v>0.50397111913357395</v>
      </c>
      <c r="G303" s="1" t="s">
        <v>59</v>
      </c>
      <c r="H303" s="1" t="s">
        <v>272</v>
      </c>
      <c r="I303" s="393">
        <v>2.77</v>
      </c>
      <c r="J303" s="393">
        <v>2.46</v>
      </c>
      <c r="K303" s="399">
        <v>0.7</v>
      </c>
      <c r="L303" s="1" t="s">
        <v>1281</v>
      </c>
    </row>
    <row r="304" spans="1:12">
      <c r="A304" s="1" t="s">
        <v>123</v>
      </c>
      <c r="B304" s="1" t="s">
        <v>1215</v>
      </c>
      <c r="C304" s="393">
        <v>753.63333333333344</v>
      </c>
      <c r="D304" s="393">
        <v>504</v>
      </c>
      <c r="E304" s="393">
        <v>340.31666666666666</v>
      </c>
      <c r="F304" s="394">
        <v>0.50394265232974911</v>
      </c>
      <c r="G304" s="1" t="s">
        <v>59</v>
      </c>
      <c r="H304" s="1" t="s">
        <v>272</v>
      </c>
      <c r="I304" s="393">
        <v>2.79</v>
      </c>
      <c r="J304" s="393">
        <v>2.46</v>
      </c>
      <c r="K304" s="399">
        <v>0.7</v>
      </c>
      <c r="L304" s="1" t="s">
        <v>1282</v>
      </c>
    </row>
    <row r="305" spans="1:12">
      <c r="A305" s="1" t="s">
        <v>124</v>
      </c>
      <c r="B305" s="1" t="s">
        <v>442</v>
      </c>
      <c r="C305" s="393">
        <v>677.43</v>
      </c>
      <c r="D305" s="393">
        <v>443.49</v>
      </c>
      <c r="E305" s="393">
        <v>291.43</v>
      </c>
      <c r="F305" s="394">
        <v>0.42099999999999999</v>
      </c>
      <c r="G305" s="1" t="s">
        <v>59</v>
      </c>
      <c r="H305" s="1" t="s">
        <v>276</v>
      </c>
      <c r="I305" s="393">
        <v>1</v>
      </c>
      <c r="J305" s="393">
        <v>0.89</v>
      </c>
      <c r="K305" s="399">
        <v>0.7</v>
      </c>
      <c r="L305" s="1" t="s">
        <v>1102</v>
      </c>
    </row>
    <row r="306" spans="1:12">
      <c r="A306" s="1" t="s">
        <v>124</v>
      </c>
      <c r="B306" s="1" t="s">
        <v>443</v>
      </c>
      <c r="C306" s="393">
        <v>687.9</v>
      </c>
      <c r="D306" s="393">
        <v>451.68</v>
      </c>
      <c r="E306" s="393">
        <v>298.43</v>
      </c>
      <c r="F306" s="394">
        <v>0.41899999999999998</v>
      </c>
      <c r="G306" s="1" t="s">
        <v>59</v>
      </c>
      <c r="H306" s="1" t="s">
        <v>276</v>
      </c>
      <c r="I306" s="393">
        <v>1</v>
      </c>
      <c r="J306" s="393">
        <v>0.89</v>
      </c>
      <c r="K306" s="399">
        <v>0.7</v>
      </c>
      <c r="L306" s="1" t="s">
        <v>1103</v>
      </c>
    </row>
    <row r="307" spans="1:12">
      <c r="A307" s="1" t="s">
        <v>125</v>
      </c>
      <c r="B307" s="1" t="s">
        <v>155</v>
      </c>
      <c r="C307" s="393">
        <v>695.11</v>
      </c>
      <c r="D307" s="393">
        <v>456.64</v>
      </c>
      <c r="E307" s="393">
        <v>301.70999999999998</v>
      </c>
      <c r="F307" s="394">
        <v>0.45652173913043481</v>
      </c>
      <c r="G307" s="1" t="s">
        <v>59</v>
      </c>
      <c r="H307" s="1" t="s">
        <v>272</v>
      </c>
      <c r="I307" s="393">
        <v>2.2999999999999998</v>
      </c>
      <c r="J307" s="393">
        <v>2.11</v>
      </c>
      <c r="K307" s="399">
        <v>0.7</v>
      </c>
      <c r="L307" s="1" t="s">
        <v>1104</v>
      </c>
    </row>
    <row r="308" spans="1:12">
      <c r="A308" s="1" t="s">
        <v>125</v>
      </c>
      <c r="B308" s="1" t="s">
        <v>179</v>
      </c>
      <c r="C308" s="393">
        <v>715.96666666666658</v>
      </c>
      <c r="D308" s="393">
        <v>473.57608695652175</v>
      </c>
      <c r="E308" s="393">
        <v>315.83999999999997</v>
      </c>
      <c r="F308" s="394">
        <v>0.47347826086956524</v>
      </c>
      <c r="G308" s="1" t="s">
        <v>59</v>
      </c>
      <c r="H308" s="1" t="s">
        <v>272</v>
      </c>
      <c r="I308" s="393">
        <v>2.2999999999999998</v>
      </c>
      <c r="J308" s="393">
        <v>2.11</v>
      </c>
      <c r="K308" s="399">
        <v>0.7</v>
      </c>
      <c r="L308" s="1" t="s">
        <v>1105</v>
      </c>
    </row>
    <row r="309" spans="1:12">
      <c r="A309" s="1" t="s">
        <v>126</v>
      </c>
      <c r="B309" s="1" t="s">
        <v>156</v>
      </c>
      <c r="C309" s="393">
        <v>671.23684210526312</v>
      </c>
      <c r="D309" s="393">
        <v>424.82368421052638</v>
      </c>
      <c r="E309" s="393">
        <v>269.35263157894735</v>
      </c>
      <c r="F309" s="394">
        <v>0.42491228070175441</v>
      </c>
      <c r="G309" s="1" t="s">
        <v>59</v>
      </c>
      <c r="H309" s="1" t="s">
        <v>272</v>
      </c>
      <c r="I309" s="393">
        <v>2.85</v>
      </c>
      <c r="J309" s="393">
        <v>2.52</v>
      </c>
      <c r="K309" s="399">
        <v>0.7</v>
      </c>
      <c r="L309" s="1" t="s">
        <v>1106</v>
      </c>
    </row>
    <row r="310" spans="1:12">
      <c r="A310" s="1" t="s">
        <v>126</v>
      </c>
      <c r="B310" s="1" t="s">
        <v>180</v>
      </c>
      <c r="C310" s="393">
        <v>671.23684210526312</v>
      </c>
      <c r="D310" s="393">
        <v>424.82368421052638</v>
      </c>
      <c r="E310" s="393">
        <v>269.35263157894735</v>
      </c>
      <c r="F310" s="394">
        <v>0.42491228070175441</v>
      </c>
      <c r="G310" s="1" t="s">
        <v>59</v>
      </c>
      <c r="H310" s="1" t="s">
        <v>272</v>
      </c>
      <c r="I310" s="393">
        <v>2.85</v>
      </c>
      <c r="J310" s="393">
        <v>2.52</v>
      </c>
      <c r="K310" s="399">
        <v>0.7</v>
      </c>
      <c r="L310" s="1" t="s">
        <v>1107</v>
      </c>
    </row>
    <row r="311" spans="1:12">
      <c r="A311" s="1" t="s">
        <v>126</v>
      </c>
      <c r="B311" s="1" t="s">
        <v>199</v>
      </c>
      <c r="C311" s="393">
        <v>671.23684210526312</v>
      </c>
      <c r="D311" s="393">
        <v>424.82368421052638</v>
      </c>
      <c r="E311" s="393">
        <v>269.35263157894735</v>
      </c>
      <c r="F311" s="394">
        <v>0.42341269841269841</v>
      </c>
      <c r="G311" s="1" t="s">
        <v>59</v>
      </c>
      <c r="H311" s="1" t="s">
        <v>272</v>
      </c>
      <c r="I311" s="393">
        <v>2.52</v>
      </c>
      <c r="J311" s="393">
        <v>2.2200000000000002</v>
      </c>
      <c r="K311" s="399">
        <v>0.7</v>
      </c>
      <c r="L311" s="1" t="s">
        <v>1108</v>
      </c>
    </row>
    <row r="312" spans="1:12">
      <c r="A312" s="1" t="s">
        <v>126</v>
      </c>
      <c r="B312" s="1" t="s">
        <v>213</v>
      </c>
      <c r="C312" s="393">
        <v>671.23684210526312</v>
      </c>
      <c r="D312" s="393">
        <v>424.82368421052638</v>
      </c>
      <c r="E312" s="393">
        <v>269.35263157894735</v>
      </c>
      <c r="F312" s="394">
        <v>0.42341269841269841</v>
      </c>
      <c r="G312" s="1" t="s">
        <v>59</v>
      </c>
      <c r="H312" s="1" t="s">
        <v>272</v>
      </c>
      <c r="I312" s="393">
        <v>2.52</v>
      </c>
      <c r="J312" s="393">
        <v>2.2200000000000002</v>
      </c>
      <c r="K312" s="399">
        <v>0.7</v>
      </c>
      <c r="L312" s="1" t="s">
        <v>1109</v>
      </c>
    </row>
    <row r="313" spans="1:12">
      <c r="A313" s="1" t="s">
        <v>126</v>
      </c>
      <c r="B313" s="1" t="s">
        <v>223</v>
      </c>
      <c r="C313" s="393">
        <v>671.23684210526312</v>
      </c>
      <c r="D313" s="393">
        <v>424.82368421052638</v>
      </c>
      <c r="E313" s="393">
        <v>269.35263157894735</v>
      </c>
      <c r="F313" s="394">
        <v>0.41857142857142854</v>
      </c>
      <c r="G313" s="1" t="s">
        <v>59</v>
      </c>
      <c r="H313" s="1" t="s">
        <v>272</v>
      </c>
      <c r="I313" s="393">
        <v>2.1</v>
      </c>
      <c r="J313" s="393">
        <v>1.83</v>
      </c>
      <c r="K313" s="399">
        <v>0.7</v>
      </c>
      <c r="L313" s="1" t="s">
        <v>1110</v>
      </c>
    </row>
    <row r="314" spans="1:12">
      <c r="A314" s="1" t="s">
        <v>126</v>
      </c>
      <c r="B314" s="1" t="s">
        <v>232</v>
      </c>
      <c r="C314" s="393">
        <v>671.23684210526312</v>
      </c>
      <c r="D314" s="393">
        <v>424.82368421052638</v>
      </c>
      <c r="E314" s="393">
        <v>269.35263157894735</v>
      </c>
      <c r="F314" s="394">
        <v>0.41857142857142854</v>
      </c>
      <c r="G314" s="1" t="s">
        <v>59</v>
      </c>
      <c r="H314" s="1" t="s">
        <v>272</v>
      </c>
      <c r="I314" s="393">
        <v>2.1</v>
      </c>
      <c r="J314" s="393">
        <v>1.83</v>
      </c>
      <c r="K314" s="399">
        <v>0.7</v>
      </c>
      <c r="L314" s="1" t="s">
        <v>1111</v>
      </c>
    </row>
    <row r="315" spans="1:12" s="119" customFormat="1">
      <c r="A315" s="1" t="s">
        <v>684</v>
      </c>
      <c r="B315" s="1" t="s">
        <v>59</v>
      </c>
      <c r="C315" s="393">
        <v>740.81332949670616</v>
      </c>
      <c r="D315" s="393">
        <v>480.73232463960852</v>
      </c>
      <c r="E315" s="393">
        <v>314.00768735151155</v>
      </c>
      <c r="F315" s="394">
        <v>0.46094523239145457</v>
      </c>
      <c r="G315" s="1" t="s">
        <v>59</v>
      </c>
      <c r="H315" s="1" t="s">
        <v>272</v>
      </c>
      <c r="I315" s="393">
        <v>1</v>
      </c>
      <c r="J315" s="393">
        <v>0.9065344408939271</v>
      </c>
      <c r="K315" s="399">
        <f t="shared" ref="K315:K316" si="0">IF(OR(H315="PVT",H315="Unabgedeckter Kollektor (nicht selektiv)"),0.8,0.7)</f>
        <v>0.7</v>
      </c>
      <c r="L315" s="1" t="str">
        <f t="shared" ref="L315:L317" si="1">A315&amp;"-"&amp;B315</f>
        <v>Kollektor ohne Förderung-Flachkollektor</v>
      </c>
    </row>
    <row r="316" spans="1:12" s="119" customFormat="1">
      <c r="A316" s="1" t="s">
        <v>684</v>
      </c>
      <c r="B316" s="1" t="s">
        <v>60</v>
      </c>
      <c r="C316" s="393">
        <v>612.47021464123782</v>
      </c>
      <c r="D316" s="393">
        <v>442.48291852609628</v>
      </c>
      <c r="E316" s="393">
        <v>321.5949360747054</v>
      </c>
      <c r="F316" s="394">
        <v>0.41189976750497959</v>
      </c>
      <c r="G316" s="1" t="s">
        <v>60</v>
      </c>
      <c r="H316" s="1" t="s">
        <v>274</v>
      </c>
      <c r="I316" s="393">
        <v>1</v>
      </c>
      <c r="J316" s="393">
        <v>0.72113824769853896</v>
      </c>
      <c r="K316" s="399">
        <f t="shared" si="0"/>
        <v>0.7</v>
      </c>
      <c r="L316" s="1" t="str">
        <f t="shared" si="1"/>
        <v>Kollektor ohne Förderung-Röhrenkollektor</v>
      </c>
    </row>
    <row r="317" spans="1:12" s="119" customFormat="1">
      <c r="A317" s="1" t="s">
        <v>684</v>
      </c>
      <c r="B317" s="1" t="s">
        <v>492</v>
      </c>
      <c r="C317" s="393">
        <v>377.66220165982668</v>
      </c>
      <c r="D317" s="393">
        <v>120.59497283548134</v>
      </c>
      <c r="E317" s="393">
        <v>11.550070631849685</v>
      </c>
      <c r="F317" s="394">
        <v>0.12487868575342237</v>
      </c>
      <c r="G317" s="1" t="s">
        <v>60</v>
      </c>
      <c r="H317" s="1" t="s">
        <v>685</v>
      </c>
      <c r="I317" s="393">
        <v>1</v>
      </c>
      <c r="J317" s="393">
        <v>0.97846534846019395</v>
      </c>
      <c r="K317" s="399">
        <v>0.8</v>
      </c>
      <c r="L317" s="1" t="str">
        <f t="shared" si="1"/>
        <v>Kollektor ohne Förderung-WISC</v>
      </c>
    </row>
    <row r="318" spans="1:12" s="119" customFormat="1">
      <c r="A318" s="1"/>
      <c r="B318" s="1"/>
      <c r="C318" s="393"/>
      <c r="D318" s="393"/>
      <c r="E318" s="393"/>
      <c r="F318" s="394"/>
      <c r="G318" s="1"/>
      <c r="H318" s="1"/>
      <c r="I318" s="393"/>
      <c r="J318" s="393"/>
      <c r="K318" s="399"/>
      <c r="L318" s="1"/>
    </row>
    <row r="319" spans="1:12" s="119" customFormat="1">
      <c r="A319" s="1"/>
      <c r="B319" s="1"/>
      <c r="C319" s="393"/>
      <c r="D319" s="393"/>
      <c r="E319" s="393"/>
      <c r="F319" s="394"/>
      <c r="G319" s="1"/>
      <c r="H319" s="1"/>
      <c r="I319" s="393"/>
      <c r="J319" s="393"/>
      <c r="K319" s="399"/>
      <c r="L319" s="1"/>
    </row>
    <row r="320" spans="1:12" s="119" customFormat="1">
      <c r="A320" s="1"/>
      <c r="B320" s="1"/>
      <c r="C320" s="393"/>
      <c r="D320" s="393"/>
      <c r="E320" s="393"/>
      <c r="F320" s="394"/>
      <c r="G320" s="1"/>
      <c r="H320" s="1"/>
      <c r="I320" s="393"/>
      <c r="J320" s="393"/>
      <c r="K320" s="399"/>
      <c r="L320" s="1"/>
    </row>
    <row r="321" spans="1:12" s="119" customFormat="1">
      <c r="A321" s="1"/>
      <c r="B321" s="1"/>
      <c r="C321" s="393"/>
      <c r="D321" s="393"/>
      <c r="E321" s="393"/>
      <c r="F321" s="394"/>
      <c r="G321" s="1"/>
      <c r="H321" s="1"/>
      <c r="I321" s="393"/>
      <c r="J321" s="393"/>
      <c r="K321" s="399"/>
      <c r="L321" s="1"/>
    </row>
    <row r="322" spans="1:12" s="119" customFormat="1">
      <c r="A322" s="1"/>
      <c r="B322" s="1"/>
      <c r="C322" s="393"/>
      <c r="D322" s="393"/>
      <c r="E322" s="393"/>
      <c r="F322" s="394"/>
      <c r="G322" s="1"/>
      <c r="H322" s="1"/>
      <c r="I322" s="393"/>
      <c r="J322" s="393"/>
      <c r="K322" s="399"/>
      <c r="L322" s="1"/>
    </row>
    <row r="323" spans="1:12" s="119" customFormat="1">
      <c r="A323" s="1"/>
      <c r="B323" s="1"/>
      <c r="C323" s="393"/>
      <c r="D323" s="393"/>
      <c r="E323" s="393"/>
      <c r="F323" s="394"/>
      <c r="G323" s="1"/>
      <c r="H323" s="1"/>
      <c r="I323" s="393"/>
      <c r="J323" s="393"/>
      <c r="K323" s="399"/>
      <c r="L323" s="1"/>
    </row>
    <row r="324" spans="1:12" s="119" customFormat="1">
      <c r="A324" s="1"/>
      <c r="B324" s="1"/>
      <c r="C324" s="393"/>
      <c r="D324" s="393"/>
      <c r="E324" s="393"/>
      <c r="F324" s="394"/>
      <c r="G324" s="1"/>
      <c r="H324" s="1"/>
      <c r="I324" s="393"/>
      <c r="J324" s="393"/>
      <c r="K324" s="399"/>
      <c r="L324" s="1"/>
    </row>
    <row r="325" spans="1:12" s="119" customFormat="1">
      <c r="A325" s="1"/>
      <c r="B325" s="1"/>
      <c r="C325" s="393"/>
      <c r="D325" s="393"/>
      <c r="E325" s="393"/>
      <c r="F325" s="394"/>
      <c r="G325" s="1"/>
      <c r="H325" s="1"/>
      <c r="I325" s="393"/>
      <c r="J325" s="393"/>
      <c r="K325" s="399"/>
      <c r="L325" s="1"/>
    </row>
    <row r="326" spans="1:12" s="119" customFormat="1">
      <c r="A326" s="1"/>
      <c r="B326" s="1"/>
      <c r="C326" s="393"/>
      <c r="D326" s="393"/>
      <c r="E326" s="393"/>
      <c r="F326" s="394"/>
      <c r="G326" s="1"/>
      <c r="H326" s="1"/>
      <c r="I326" s="393"/>
      <c r="J326" s="393"/>
      <c r="K326" s="399"/>
      <c r="L326" s="1"/>
    </row>
    <row r="327" spans="1:12" s="119" customFormat="1">
      <c r="A327" s="1"/>
      <c r="B327" s="1"/>
      <c r="C327" s="393"/>
      <c r="D327" s="393"/>
      <c r="E327" s="393"/>
      <c r="F327" s="394"/>
      <c r="G327" s="1"/>
      <c r="H327" s="1"/>
      <c r="I327" s="393"/>
      <c r="J327" s="393"/>
      <c r="K327" s="399"/>
      <c r="L327" s="1"/>
    </row>
    <row r="328" spans="1:12" s="119" customFormat="1">
      <c r="A328" s="1"/>
      <c r="B328" s="1"/>
      <c r="C328" s="393"/>
      <c r="D328" s="393"/>
      <c r="E328" s="393"/>
      <c r="F328" s="394"/>
      <c r="G328" s="1"/>
      <c r="H328" s="1"/>
      <c r="I328" s="393"/>
      <c r="J328" s="393"/>
      <c r="K328" s="399"/>
      <c r="L328" s="1"/>
    </row>
    <row r="329" spans="1:12" s="119" customFormat="1">
      <c r="A329" s="1"/>
      <c r="B329" s="1"/>
      <c r="C329" s="393"/>
      <c r="D329" s="393"/>
      <c r="E329" s="393"/>
      <c r="F329" s="394"/>
      <c r="G329" s="1"/>
      <c r="H329" s="1"/>
      <c r="I329" s="393"/>
      <c r="J329" s="393"/>
      <c r="K329" s="399"/>
      <c r="L329" s="1"/>
    </row>
    <row r="330" spans="1:12" s="119" customFormat="1">
      <c r="A330" s="1"/>
      <c r="B330" s="1"/>
      <c r="C330" s="393"/>
      <c r="D330" s="393"/>
      <c r="E330" s="393"/>
      <c r="F330" s="394"/>
      <c r="G330" s="1"/>
      <c r="H330" s="1"/>
      <c r="I330" s="393"/>
      <c r="J330" s="393"/>
      <c r="K330" s="399"/>
      <c r="L330" s="1"/>
    </row>
    <row r="331" spans="1:12" s="119" customFormat="1">
      <c r="A331" s="1"/>
      <c r="B331" s="1"/>
      <c r="C331" s="393"/>
      <c r="D331" s="393"/>
      <c r="E331" s="393"/>
      <c r="F331" s="394"/>
      <c r="G331" s="1"/>
      <c r="H331" s="1"/>
      <c r="I331" s="393"/>
      <c r="J331" s="393"/>
      <c r="K331" s="399"/>
      <c r="L331" s="1"/>
    </row>
    <row r="332" spans="1:12" s="119" customFormat="1">
      <c r="A332" s="1"/>
      <c r="B332" s="1"/>
      <c r="C332" s="393"/>
      <c r="D332" s="393"/>
      <c r="E332" s="393"/>
      <c r="F332" s="394"/>
      <c r="G332" s="1"/>
      <c r="H332" s="1"/>
      <c r="I332" s="393"/>
      <c r="J332" s="393"/>
      <c r="K332" s="399"/>
      <c r="L332" s="1"/>
    </row>
    <row r="333" spans="1:12" s="119" customFormat="1">
      <c r="A333" s="1"/>
      <c r="B333" s="1"/>
      <c r="C333" s="393"/>
      <c r="D333" s="393"/>
      <c r="E333" s="393"/>
      <c r="F333" s="394"/>
      <c r="G333" s="1"/>
      <c r="H333" s="1"/>
      <c r="I333" s="393"/>
      <c r="J333" s="393"/>
      <c r="K333" s="399"/>
      <c r="L333" s="1"/>
    </row>
    <row r="334" spans="1:12" s="119" customFormat="1">
      <c r="A334" s="1"/>
      <c r="B334" s="1"/>
      <c r="C334" s="393"/>
      <c r="D334" s="393"/>
      <c r="E334" s="393"/>
      <c r="F334" s="394"/>
      <c r="G334" s="1"/>
      <c r="H334" s="1"/>
      <c r="I334" s="393"/>
      <c r="J334" s="393"/>
      <c r="K334" s="399"/>
      <c r="L334" s="1"/>
    </row>
    <row r="335" spans="1:12" s="119" customFormat="1">
      <c r="A335" s="1"/>
      <c r="B335" s="1"/>
      <c r="C335" s="393"/>
      <c r="D335" s="393"/>
      <c r="E335" s="393"/>
      <c r="F335" s="394"/>
      <c r="G335" s="1"/>
      <c r="H335" s="1"/>
      <c r="I335" s="393"/>
      <c r="J335" s="393"/>
      <c r="K335" s="399"/>
      <c r="L335" s="1"/>
    </row>
    <row r="336" spans="1:12" s="119" customFormat="1">
      <c r="A336" s="1"/>
      <c r="B336" s="1"/>
      <c r="C336" s="393"/>
      <c r="D336" s="393"/>
      <c r="E336" s="393"/>
      <c r="F336" s="394"/>
      <c r="G336" s="1"/>
      <c r="H336" s="1"/>
      <c r="I336" s="393"/>
      <c r="J336" s="393"/>
      <c r="K336" s="399"/>
      <c r="L336" s="1"/>
    </row>
    <row r="337" spans="1:12" s="119" customFormat="1">
      <c r="A337" s="1"/>
      <c r="B337" s="1"/>
      <c r="C337" s="393"/>
      <c r="D337" s="393"/>
      <c r="E337" s="393"/>
      <c r="F337" s="394"/>
      <c r="G337" s="1"/>
      <c r="H337" s="1"/>
      <c r="I337" s="393"/>
      <c r="J337" s="393"/>
      <c r="K337" s="399"/>
      <c r="L337" s="1"/>
    </row>
    <row r="338" spans="1:12" s="119" customFormat="1">
      <c r="A338" s="1"/>
      <c r="B338" s="1"/>
      <c r="C338" s="393"/>
      <c r="D338" s="393"/>
      <c r="E338" s="393"/>
      <c r="F338" s="394"/>
      <c r="G338" s="1"/>
      <c r="H338" s="1"/>
      <c r="I338" s="393"/>
      <c r="J338" s="393"/>
      <c r="K338" s="399"/>
      <c r="L338" s="1"/>
    </row>
    <row r="339" spans="1:12" s="119" customFormat="1">
      <c r="A339" s="1"/>
      <c r="B339" s="1"/>
      <c r="C339" s="393"/>
      <c r="D339" s="393"/>
      <c r="E339" s="393"/>
      <c r="F339" s="394"/>
      <c r="G339" s="1"/>
      <c r="H339" s="1"/>
      <c r="I339" s="393"/>
      <c r="J339" s="393"/>
      <c r="K339" s="399"/>
      <c r="L339" s="1"/>
    </row>
    <row r="340" spans="1:12" s="119" customFormat="1">
      <c r="A340" s="1"/>
      <c r="B340" s="1"/>
      <c r="C340" s="393"/>
      <c r="D340" s="393"/>
      <c r="E340" s="393"/>
      <c r="F340" s="394"/>
      <c r="G340" s="1"/>
      <c r="H340" s="1"/>
      <c r="I340" s="393"/>
      <c r="J340" s="393"/>
      <c r="K340" s="399"/>
      <c r="L340" s="1"/>
    </row>
    <row r="341" spans="1:12" s="119" customFormat="1">
      <c r="A341" s="1"/>
      <c r="B341" s="1"/>
      <c r="C341" s="393"/>
      <c r="D341" s="393"/>
      <c r="E341" s="393"/>
      <c r="F341" s="394"/>
      <c r="G341" s="1"/>
      <c r="H341" s="1"/>
      <c r="I341" s="393"/>
      <c r="J341" s="393"/>
      <c r="K341" s="399"/>
      <c r="L341" s="1"/>
    </row>
    <row r="342" spans="1:12" s="119" customFormat="1">
      <c r="A342" s="1"/>
      <c r="B342" s="1"/>
      <c r="C342" s="393"/>
      <c r="D342" s="393"/>
      <c r="E342" s="393"/>
      <c r="F342" s="394"/>
      <c r="G342" s="1"/>
      <c r="H342" s="1"/>
      <c r="I342" s="393"/>
      <c r="J342" s="393"/>
      <c r="K342" s="399"/>
      <c r="L342" s="1"/>
    </row>
    <row r="343" spans="1:12" s="119" customFormat="1">
      <c r="A343" s="1"/>
      <c r="B343" s="1"/>
      <c r="C343" s="393"/>
      <c r="D343" s="393"/>
      <c r="E343" s="393"/>
      <c r="F343" s="394"/>
      <c r="G343" s="1"/>
      <c r="H343" s="1"/>
      <c r="I343" s="393"/>
      <c r="J343" s="393"/>
      <c r="K343" s="399"/>
      <c r="L343" s="1"/>
    </row>
    <row r="344" spans="1:12" s="119" customFormat="1">
      <c r="A344" s="1"/>
      <c r="B344" s="1"/>
      <c r="C344" s="393"/>
      <c r="D344" s="393"/>
      <c r="E344" s="393"/>
      <c r="F344" s="394"/>
      <c r="G344" s="1"/>
      <c r="H344" s="1"/>
      <c r="I344" s="393"/>
      <c r="J344" s="393"/>
      <c r="K344" s="399"/>
      <c r="L344" s="1"/>
    </row>
    <row r="345" spans="1:12" s="119" customFormat="1">
      <c r="A345" s="1"/>
      <c r="B345" s="1"/>
      <c r="C345" s="393"/>
      <c r="D345" s="393"/>
      <c r="E345" s="393"/>
      <c r="F345" s="394"/>
      <c r="G345" s="1"/>
      <c r="H345" s="1"/>
      <c r="I345" s="393"/>
      <c r="J345" s="393"/>
      <c r="K345" s="399"/>
      <c r="L345" s="1"/>
    </row>
    <row r="346" spans="1:12" s="119" customFormat="1">
      <c r="A346" s="1"/>
      <c r="B346" s="1"/>
      <c r="C346" s="393"/>
      <c r="D346" s="393"/>
      <c r="E346" s="393"/>
      <c r="F346" s="394"/>
      <c r="G346" s="1"/>
      <c r="H346" s="1"/>
      <c r="I346" s="393"/>
      <c r="J346" s="393"/>
      <c r="K346" s="399"/>
      <c r="L346" s="1"/>
    </row>
    <row r="347" spans="1:12" s="119" customFormat="1">
      <c r="A347" s="1"/>
      <c r="B347" s="1"/>
      <c r="C347" s="393"/>
      <c r="D347" s="393"/>
      <c r="E347" s="393"/>
      <c r="F347" s="394"/>
      <c r="G347" s="1"/>
      <c r="H347" s="1"/>
      <c r="I347" s="393"/>
      <c r="J347" s="393"/>
      <c r="K347" s="399"/>
      <c r="L347" s="1"/>
    </row>
    <row r="348" spans="1:12" s="119" customFormat="1">
      <c r="A348" s="1"/>
      <c r="B348" s="1"/>
      <c r="C348" s="393"/>
      <c r="D348" s="393"/>
      <c r="E348" s="393"/>
      <c r="F348" s="394"/>
      <c r="G348" s="1"/>
      <c r="H348" s="1"/>
      <c r="I348" s="393"/>
      <c r="J348" s="393"/>
      <c r="K348" s="399"/>
      <c r="L348" s="1"/>
    </row>
    <row r="349" spans="1:12" s="119" customFormat="1">
      <c r="A349" s="1"/>
      <c r="B349" s="1"/>
      <c r="C349" s="393"/>
      <c r="D349" s="393"/>
      <c r="E349" s="393"/>
      <c r="F349" s="394"/>
      <c r="G349" s="1"/>
      <c r="H349" s="1"/>
      <c r="I349" s="393"/>
      <c r="J349" s="393"/>
      <c r="K349" s="399"/>
      <c r="L349" s="1"/>
    </row>
    <row r="350" spans="1:12" s="119" customFormat="1">
      <c r="A350" s="1"/>
      <c r="B350" s="1"/>
      <c r="C350" s="393"/>
      <c r="D350" s="393"/>
      <c r="E350" s="393"/>
      <c r="F350" s="394"/>
      <c r="G350" s="1"/>
      <c r="H350" s="1"/>
      <c r="I350" s="393"/>
      <c r="J350" s="393"/>
      <c r="K350" s="399"/>
      <c r="L350" s="1"/>
    </row>
    <row r="351" spans="1:12" s="119" customFormat="1">
      <c r="A351" s="1"/>
      <c r="B351" s="1"/>
      <c r="C351" s="393"/>
      <c r="D351" s="393"/>
      <c r="E351" s="393"/>
      <c r="F351" s="394"/>
      <c r="G351" s="1"/>
      <c r="H351" s="1"/>
      <c r="I351" s="393"/>
      <c r="J351" s="393"/>
      <c r="K351" s="399"/>
      <c r="L351" s="1"/>
    </row>
    <row r="352" spans="1:12" s="119" customFormat="1">
      <c r="A352" s="1"/>
      <c r="B352" s="1"/>
      <c r="C352" s="393"/>
      <c r="D352" s="393"/>
      <c r="E352" s="393"/>
      <c r="F352" s="394"/>
      <c r="G352" s="1"/>
      <c r="H352" s="1"/>
      <c r="I352" s="393"/>
      <c r="J352" s="393"/>
      <c r="K352" s="399"/>
      <c r="L352" s="1"/>
    </row>
    <row r="353" spans="1:12" s="119" customFormat="1">
      <c r="A353" s="1"/>
      <c r="B353" s="1"/>
      <c r="C353" s="393"/>
      <c r="D353" s="393"/>
      <c r="E353" s="393"/>
      <c r="F353" s="394"/>
      <c r="G353" s="1"/>
      <c r="H353" s="1"/>
      <c r="I353" s="393"/>
      <c r="J353" s="393"/>
      <c r="K353" s="399"/>
      <c r="L353" s="1"/>
    </row>
    <row r="354" spans="1:12" s="119" customFormat="1">
      <c r="A354" s="1"/>
      <c r="B354" s="1"/>
      <c r="C354" s="393"/>
      <c r="D354" s="393"/>
      <c r="E354" s="393"/>
      <c r="F354" s="394"/>
      <c r="G354" s="1"/>
      <c r="H354" s="1"/>
      <c r="I354" s="393"/>
      <c r="J354" s="393"/>
      <c r="K354" s="399"/>
      <c r="L354" s="1"/>
    </row>
    <row r="355" spans="1:12" s="119" customFormat="1">
      <c r="A355" s="1"/>
      <c r="B355" s="1"/>
      <c r="C355" s="393"/>
      <c r="D355" s="393"/>
      <c r="E355" s="393"/>
      <c r="F355" s="394"/>
      <c r="G355" s="1"/>
      <c r="H355" s="1"/>
      <c r="I355" s="393"/>
      <c r="J355" s="393"/>
      <c r="K355" s="399"/>
      <c r="L355" s="1"/>
    </row>
    <row r="356" spans="1:12" s="119" customFormat="1">
      <c r="A356" s="1"/>
      <c r="B356" s="1"/>
      <c r="C356" s="393"/>
      <c r="D356" s="393"/>
      <c r="E356" s="393"/>
      <c r="F356" s="394"/>
      <c r="G356" s="1"/>
      <c r="H356" s="1"/>
      <c r="I356" s="393"/>
      <c r="J356" s="393"/>
      <c r="K356" s="399"/>
      <c r="L356" s="1"/>
    </row>
    <row r="357" spans="1:12" s="119" customFormat="1">
      <c r="A357" s="1"/>
      <c r="B357" s="1"/>
      <c r="C357" s="393"/>
      <c r="D357" s="393"/>
      <c r="E357" s="393"/>
      <c r="F357" s="394"/>
      <c r="G357" s="1"/>
      <c r="H357" s="1"/>
      <c r="I357" s="393"/>
      <c r="J357" s="393"/>
      <c r="K357" s="399"/>
      <c r="L357" s="1"/>
    </row>
    <row r="358" spans="1:12" s="119" customFormat="1">
      <c r="A358" s="1"/>
      <c r="B358" s="1"/>
      <c r="C358" s="393"/>
      <c r="D358" s="393"/>
      <c r="E358" s="393"/>
      <c r="F358" s="394"/>
      <c r="G358" s="1"/>
      <c r="H358" s="1"/>
      <c r="I358" s="393"/>
      <c r="J358" s="393"/>
      <c r="K358" s="399"/>
      <c r="L358" s="1"/>
    </row>
    <row r="359" spans="1:12" s="119" customFormat="1">
      <c r="A359" s="1"/>
      <c r="B359" s="1"/>
      <c r="C359" s="393"/>
      <c r="D359" s="393"/>
      <c r="E359" s="393"/>
      <c r="F359" s="394"/>
      <c r="G359" s="1"/>
      <c r="H359" s="1"/>
      <c r="I359" s="393"/>
      <c r="J359" s="393"/>
      <c r="K359" s="399"/>
      <c r="L359" s="1"/>
    </row>
    <row r="360" spans="1:12" s="119" customFormat="1">
      <c r="A360" s="1"/>
      <c r="B360" s="1"/>
      <c r="C360" s="393"/>
      <c r="D360" s="393"/>
      <c r="E360" s="393"/>
      <c r="F360" s="394"/>
      <c r="G360" s="1"/>
      <c r="H360" s="1"/>
      <c r="I360" s="393"/>
      <c r="J360" s="393"/>
      <c r="K360" s="399"/>
      <c r="L360" s="1"/>
    </row>
    <row r="361" spans="1:12">
      <c r="C361" s="393"/>
      <c r="D361" s="393"/>
      <c r="E361" s="393"/>
      <c r="G361" s="1"/>
    </row>
    <row r="362" spans="1:12">
      <c r="C362" s="393"/>
      <c r="D362" s="393"/>
      <c r="E362" s="393"/>
      <c r="G362" s="1"/>
    </row>
    <row r="363" spans="1:12">
      <c r="C363" s="393"/>
      <c r="D363" s="393"/>
      <c r="E363" s="393"/>
      <c r="G363" s="1"/>
    </row>
    <row r="364" spans="1:12">
      <c r="C364" s="393"/>
      <c r="D364" s="393"/>
      <c r="E364" s="393"/>
      <c r="G364" s="1"/>
    </row>
    <row r="365" spans="1:12">
      <c r="C365" s="393"/>
      <c r="D365" s="393"/>
      <c r="E365" s="393"/>
      <c r="G365" s="1"/>
    </row>
    <row r="366" spans="1:12">
      <c r="C366" s="393"/>
      <c r="D366" s="393"/>
      <c r="E366" s="393"/>
      <c r="G366" s="1"/>
    </row>
    <row r="367" spans="1:12">
      <c r="C367" s="393"/>
      <c r="D367" s="393"/>
      <c r="E367" s="393"/>
      <c r="G367" s="1"/>
    </row>
    <row r="368" spans="1:12">
      <c r="C368" s="393"/>
      <c r="D368" s="393"/>
      <c r="E368" s="393"/>
      <c r="G368" s="1"/>
    </row>
    <row r="369" spans="3:7">
      <c r="C369" s="393"/>
      <c r="D369" s="393"/>
      <c r="E369" s="393"/>
      <c r="G369" s="1"/>
    </row>
    <row r="370" spans="3:7">
      <c r="C370" s="393"/>
      <c r="D370" s="393"/>
      <c r="E370" s="393"/>
      <c r="G370" s="1"/>
    </row>
    <row r="371" spans="3:7">
      <c r="C371" s="393"/>
      <c r="D371" s="393"/>
      <c r="E371" s="393"/>
      <c r="G371" s="1"/>
    </row>
    <row r="372" spans="3:7">
      <c r="C372" s="393"/>
      <c r="D372" s="393"/>
      <c r="E372" s="393"/>
      <c r="G372" s="1"/>
    </row>
    <row r="373" spans="3:7">
      <c r="C373" s="393"/>
      <c r="D373" s="393"/>
      <c r="E373" s="393"/>
      <c r="G373" s="1"/>
    </row>
    <row r="374" spans="3:7">
      <c r="C374" s="393"/>
      <c r="D374" s="393"/>
      <c r="E374" s="393"/>
      <c r="G374" s="1"/>
    </row>
    <row r="375" spans="3:7">
      <c r="C375" s="393"/>
      <c r="D375" s="393"/>
      <c r="E375" s="393"/>
      <c r="G375" s="1"/>
    </row>
    <row r="376" spans="3:7">
      <c r="C376" s="393"/>
      <c r="D376" s="393"/>
      <c r="E376" s="393"/>
      <c r="G376" s="1"/>
    </row>
    <row r="377" spans="3:7">
      <c r="C377" s="393"/>
      <c r="D377" s="393"/>
      <c r="E377" s="393"/>
      <c r="G377" s="1"/>
    </row>
    <row r="378" spans="3:7">
      <c r="C378" s="393"/>
      <c r="D378" s="393"/>
      <c r="E378" s="393"/>
      <c r="G378" s="1"/>
    </row>
    <row r="379" spans="3:7">
      <c r="C379" s="393"/>
      <c r="D379" s="393"/>
      <c r="E379" s="393"/>
      <c r="G379" s="1"/>
    </row>
    <row r="380" spans="3:7">
      <c r="C380" s="393"/>
      <c r="D380" s="393"/>
      <c r="E380" s="393"/>
      <c r="G380" s="1"/>
    </row>
    <row r="381" spans="3:7">
      <c r="C381" s="393"/>
      <c r="D381" s="393"/>
      <c r="E381" s="393"/>
      <c r="G381" s="1"/>
    </row>
    <row r="382" spans="3:7">
      <c r="C382" s="393"/>
      <c r="D382" s="393"/>
      <c r="E382" s="393"/>
      <c r="G382" s="1"/>
    </row>
    <row r="383" spans="3:7">
      <c r="C383" s="393"/>
      <c r="D383" s="393"/>
      <c r="E383" s="393"/>
      <c r="G383" s="1"/>
    </row>
    <row r="384" spans="3:7">
      <c r="C384" s="393"/>
      <c r="D384" s="393"/>
      <c r="E384" s="393"/>
      <c r="G384" s="1"/>
    </row>
    <row r="385" spans="3:7">
      <c r="C385" s="393"/>
      <c r="D385" s="393"/>
      <c r="E385" s="393"/>
      <c r="G385" s="1"/>
    </row>
    <row r="386" spans="3:7">
      <c r="C386" s="393"/>
      <c r="D386" s="393"/>
      <c r="E386" s="393"/>
      <c r="G386" s="1"/>
    </row>
    <row r="387" spans="3:7">
      <c r="C387" s="393"/>
      <c r="D387" s="393"/>
      <c r="E387" s="393"/>
      <c r="G387" s="1"/>
    </row>
    <row r="388" spans="3:7">
      <c r="C388" s="393"/>
      <c r="D388" s="393"/>
      <c r="E388" s="393"/>
      <c r="G388" s="1"/>
    </row>
    <row r="389" spans="3:7">
      <c r="C389" s="393"/>
      <c r="D389" s="393"/>
      <c r="E389" s="393"/>
      <c r="G389" s="1"/>
    </row>
    <row r="390" spans="3:7">
      <c r="C390" s="393"/>
      <c r="D390" s="393"/>
      <c r="E390" s="393"/>
      <c r="G390" s="1"/>
    </row>
    <row r="391" spans="3:7">
      <c r="C391" s="393"/>
      <c r="D391" s="393"/>
      <c r="E391" s="393"/>
      <c r="G391" s="1"/>
    </row>
    <row r="392" spans="3:7">
      <c r="C392" s="393"/>
      <c r="D392" s="393"/>
      <c r="E392" s="393"/>
      <c r="G392" s="1"/>
    </row>
    <row r="393" spans="3:7">
      <c r="C393" s="393"/>
      <c r="D393" s="393"/>
      <c r="E393" s="393"/>
      <c r="G393" s="1"/>
    </row>
    <row r="394" spans="3:7">
      <c r="C394" s="393"/>
      <c r="D394" s="393"/>
      <c r="E394" s="393"/>
      <c r="G394" s="1"/>
    </row>
    <row r="395" spans="3:7">
      <c r="C395" s="393"/>
      <c r="D395" s="393"/>
      <c r="E395" s="393"/>
      <c r="G395" s="1"/>
    </row>
    <row r="396" spans="3:7">
      <c r="C396" s="393"/>
      <c r="D396" s="393"/>
      <c r="E396" s="393"/>
      <c r="G396" s="1"/>
    </row>
    <row r="397" spans="3:7">
      <c r="C397" s="393"/>
      <c r="D397" s="393"/>
      <c r="E397" s="393"/>
      <c r="G397" s="1"/>
    </row>
    <row r="398" spans="3:7">
      <c r="C398" s="393"/>
      <c r="D398" s="393"/>
      <c r="E398" s="393"/>
      <c r="G398" s="1"/>
    </row>
    <row r="399" spans="3:7">
      <c r="C399" s="393"/>
      <c r="D399" s="393"/>
      <c r="E399" s="393"/>
      <c r="G399" s="1"/>
    </row>
    <row r="400" spans="3:7">
      <c r="C400" s="393"/>
      <c r="D400" s="393"/>
      <c r="E400" s="393"/>
      <c r="G400" s="1"/>
    </row>
    <row r="401" spans="3:7">
      <c r="C401" s="393"/>
      <c r="D401" s="393"/>
      <c r="E401" s="393"/>
      <c r="G401" s="1"/>
    </row>
    <row r="402" spans="3:7">
      <c r="C402" s="393"/>
      <c r="D402" s="393"/>
      <c r="E402" s="393"/>
      <c r="G402" s="1"/>
    </row>
    <row r="403" spans="3:7">
      <c r="C403" s="393"/>
      <c r="D403" s="393"/>
      <c r="E403" s="393"/>
      <c r="G403" s="1"/>
    </row>
    <row r="404" spans="3:7">
      <c r="C404" s="393"/>
      <c r="D404" s="393"/>
      <c r="E404" s="393"/>
      <c r="G404" s="1"/>
    </row>
    <row r="405" spans="3:7">
      <c r="C405" s="393"/>
      <c r="D405" s="393"/>
      <c r="E405" s="393"/>
      <c r="G405" s="1"/>
    </row>
    <row r="406" spans="3:7">
      <c r="C406" s="393"/>
      <c r="D406" s="393"/>
      <c r="E406" s="393"/>
      <c r="G406" s="1"/>
    </row>
    <row r="407" spans="3:7">
      <c r="C407" s="393"/>
      <c r="D407" s="393"/>
      <c r="E407" s="393"/>
      <c r="G407" s="1"/>
    </row>
    <row r="408" spans="3:7">
      <c r="C408" s="393"/>
      <c r="D408" s="393"/>
      <c r="E408" s="393"/>
      <c r="G408" s="1"/>
    </row>
    <row r="409" spans="3:7">
      <c r="C409" s="393"/>
      <c r="D409" s="393"/>
      <c r="E409" s="393"/>
      <c r="G409" s="1"/>
    </row>
    <row r="410" spans="3:7">
      <c r="C410" s="393"/>
      <c r="D410" s="393"/>
      <c r="E410" s="393"/>
      <c r="G410" s="1"/>
    </row>
    <row r="411" spans="3:7">
      <c r="C411" s="393"/>
      <c r="D411" s="393"/>
      <c r="E411" s="393"/>
      <c r="G411" s="1"/>
    </row>
    <row r="412" spans="3:7">
      <c r="C412" s="393"/>
      <c r="D412" s="393"/>
      <c r="E412" s="393"/>
      <c r="G412" s="1"/>
    </row>
    <row r="413" spans="3:7">
      <c r="C413" s="393"/>
      <c r="D413" s="393"/>
      <c r="E413" s="393"/>
      <c r="G413" s="1"/>
    </row>
    <row r="414" spans="3:7">
      <c r="C414" s="393"/>
      <c r="D414" s="393"/>
      <c r="E414" s="393"/>
      <c r="G414" s="1"/>
    </row>
    <row r="415" spans="3:7">
      <c r="C415" s="393"/>
      <c r="D415" s="393"/>
      <c r="E415" s="393"/>
      <c r="G415" s="1"/>
    </row>
    <row r="416" spans="3:7">
      <c r="C416" s="393"/>
      <c r="D416" s="393"/>
      <c r="E416" s="393"/>
      <c r="G416" s="1"/>
    </row>
    <row r="417" spans="3:7">
      <c r="C417" s="393"/>
      <c r="D417" s="393"/>
      <c r="E417" s="393"/>
      <c r="G417" s="1"/>
    </row>
    <row r="418" spans="3:7">
      <c r="C418" s="393"/>
      <c r="D418" s="393"/>
      <c r="E418" s="393"/>
      <c r="G418" s="1"/>
    </row>
    <row r="419" spans="3:7">
      <c r="C419" s="393"/>
      <c r="D419" s="393"/>
      <c r="E419" s="393"/>
      <c r="G419" s="1"/>
    </row>
    <row r="420" spans="3:7">
      <c r="C420" s="393"/>
      <c r="D420" s="393"/>
      <c r="E420" s="393"/>
      <c r="G420" s="1"/>
    </row>
    <row r="421" spans="3:7">
      <c r="C421" s="393"/>
      <c r="D421" s="393"/>
      <c r="E421" s="393"/>
      <c r="G421" s="1"/>
    </row>
    <row r="422" spans="3:7">
      <c r="C422" s="393"/>
      <c r="D422" s="393"/>
      <c r="E422" s="393"/>
      <c r="G422" s="1"/>
    </row>
    <row r="423" spans="3:7">
      <c r="C423" s="393"/>
      <c r="D423" s="393"/>
      <c r="E423" s="393"/>
      <c r="G423" s="1"/>
    </row>
    <row r="424" spans="3:7">
      <c r="C424" s="393"/>
      <c r="D424" s="393"/>
      <c r="E424" s="393"/>
      <c r="G424" s="1"/>
    </row>
    <row r="425" spans="3:7">
      <c r="C425" s="393"/>
      <c r="D425" s="393"/>
      <c r="E425" s="393"/>
      <c r="G425" s="1"/>
    </row>
    <row r="426" spans="3:7">
      <c r="C426" s="393"/>
      <c r="D426" s="393"/>
      <c r="E426" s="393"/>
      <c r="G426" s="1"/>
    </row>
    <row r="427" spans="3:7">
      <c r="C427" s="393"/>
      <c r="D427" s="393"/>
      <c r="E427" s="393"/>
      <c r="G427" s="1"/>
    </row>
    <row r="428" spans="3:7">
      <c r="C428" s="393"/>
      <c r="D428" s="393"/>
      <c r="E428" s="393"/>
      <c r="G428" s="1"/>
    </row>
    <row r="429" spans="3:7">
      <c r="C429" s="393"/>
      <c r="D429" s="393"/>
      <c r="E429" s="393"/>
      <c r="G429" s="1"/>
    </row>
    <row r="430" spans="3:7">
      <c r="C430" s="393"/>
      <c r="D430" s="393"/>
      <c r="E430" s="393"/>
      <c r="G430" s="1"/>
    </row>
    <row r="431" spans="3:7">
      <c r="C431" s="393"/>
      <c r="D431" s="393"/>
      <c r="E431" s="393"/>
      <c r="G431" s="1"/>
    </row>
    <row r="432" spans="3:7">
      <c r="C432" s="393"/>
      <c r="D432" s="393"/>
      <c r="E432" s="393"/>
      <c r="G432" s="1"/>
    </row>
    <row r="433" spans="3:7">
      <c r="C433" s="393"/>
      <c r="D433" s="393"/>
      <c r="E433" s="393"/>
      <c r="G433" s="1"/>
    </row>
    <row r="434" spans="3:7">
      <c r="C434" s="393"/>
      <c r="D434" s="393"/>
      <c r="E434" s="393"/>
      <c r="G434" s="1"/>
    </row>
    <row r="435" spans="3:7">
      <c r="C435" s="393"/>
      <c r="D435" s="393"/>
      <c r="E435" s="393"/>
      <c r="G435" s="1"/>
    </row>
    <row r="436" spans="3:7">
      <c r="C436" s="393"/>
      <c r="D436" s="393"/>
      <c r="E436" s="393"/>
      <c r="G436" s="1"/>
    </row>
    <row r="437" spans="3:7">
      <c r="C437" s="393"/>
      <c r="D437" s="393"/>
      <c r="E437" s="393"/>
      <c r="G437" s="1"/>
    </row>
    <row r="438" spans="3:7">
      <c r="C438" s="393"/>
      <c r="D438" s="393"/>
      <c r="E438" s="393"/>
      <c r="G438" s="1"/>
    </row>
    <row r="439" spans="3:7">
      <c r="C439" s="393"/>
      <c r="D439" s="393"/>
      <c r="E439" s="393"/>
      <c r="G439" s="1"/>
    </row>
    <row r="440" spans="3:7">
      <c r="C440" s="393"/>
      <c r="D440" s="393"/>
      <c r="E440" s="393"/>
      <c r="G440" s="1"/>
    </row>
    <row r="441" spans="3:7">
      <c r="C441" s="393"/>
      <c r="D441" s="393"/>
      <c r="E441" s="393"/>
      <c r="G441" s="1"/>
    </row>
    <row r="442" spans="3:7">
      <c r="C442" s="393"/>
      <c r="D442" s="393"/>
      <c r="E442" s="393"/>
      <c r="G442" s="1"/>
    </row>
    <row r="443" spans="3:7">
      <c r="C443" s="393"/>
      <c r="D443" s="393"/>
      <c r="E443" s="393"/>
      <c r="G443" s="1"/>
    </row>
    <row r="444" spans="3:7">
      <c r="C444" s="393"/>
      <c r="D444" s="393"/>
      <c r="E444" s="393"/>
      <c r="G444" s="1"/>
    </row>
    <row r="445" spans="3:7">
      <c r="C445" s="393"/>
      <c r="D445" s="393"/>
      <c r="E445" s="393"/>
      <c r="G445" s="1"/>
    </row>
    <row r="446" spans="3:7">
      <c r="C446" s="393"/>
      <c r="D446" s="393"/>
      <c r="E446" s="393"/>
      <c r="G446" s="1"/>
    </row>
    <row r="447" spans="3:7">
      <c r="C447" s="393"/>
      <c r="D447" s="393"/>
      <c r="E447" s="393"/>
      <c r="G447" s="1"/>
    </row>
    <row r="448" spans="3:7">
      <c r="C448" s="393"/>
      <c r="D448" s="393"/>
      <c r="E448" s="393"/>
      <c r="G448" s="1"/>
    </row>
    <row r="449" spans="3:7">
      <c r="C449" s="393"/>
      <c r="D449" s="393"/>
      <c r="E449" s="393"/>
      <c r="G449" s="1"/>
    </row>
    <row r="450" spans="3:7">
      <c r="C450" s="393"/>
      <c r="D450" s="393"/>
      <c r="E450" s="393"/>
      <c r="G450" s="1"/>
    </row>
    <row r="451" spans="3:7">
      <c r="C451" s="393"/>
      <c r="D451" s="393"/>
      <c r="E451" s="393"/>
      <c r="G451" s="1"/>
    </row>
    <row r="452" spans="3:7">
      <c r="C452" s="393"/>
      <c r="D452" s="393"/>
      <c r="E452" s="393"/>
      <c r="G452" s="1"/>
    </row>
    <row r="453" spans="3:7">
      <c r="C453" s="393"/>
      <c r="D453" s="393"/>
      <c r="E453" s="393"/>
      <c r="G453" s="1"/>
    </row>
    <row r="454" spans="3:7">
      <c r="C454" s="393"/>
      <c r="D454" s="393"/>
      <c r="E454" s="393"/>
      <c r="G454" s="1"/>
    </row>
    <row r="455" spans="3:7">
      <c r="C455" s="393"/>
      <c r="D455" s="393"/>
      <c r="E455" s="393"/>
      <c r="G455" s="1"/>
    </row>
    <row r="456" spans="3:7">
      <c r="C456" s="393"/>
      <c r="D456" s="393"/>
      <c r="E456" s="393"/>
      <c r="G456" s="1"/>
    </row>
    <row r="457" spans="3:7">
      <c r="C457" s="393"/>
      <c r="D457" s="393"/>
      <c r="E457" s="393"/>
      <c r="G457" s="1"/>
    </row>
    <row r="458" spans="3:7">
      <c r="C458" s="393"/>
      <c r="D458" s="393"/>
      <c r="E458" s="393"/>
      <c r="G458" s="1"/>
    </row>
    <row r="459" spans="3:7">
      <c r="C459" s="393"/>
      <c r="D459" s="393"/>
      <c r="E459" s="393"/>
      <c r="G459" s="1"/>
    </row>
    <row r="460" spans="3:7">
      <c r="C460" s="393"/>
      <c r="D460" s="393"/>
      <c r="E460" s="393"/>
      <c r="G460" s="1"/>
    </row>
    <row r="461" spans="3:7">
      <c r="C461" s="393"/>
      <c r="D461" s="393"/>
      <c r="E461" s="393"/>
      <c r="G461" s="1"/>
    </row>
    <row r="462" spans="3:7">
      <c r="C462" s="393"/>
      <c r="D462" s="393"/>
      <c r="E462" s="393"/>
      <c r="G462" s="1"/>
    </row>
    <row r="463" spans="3:7">
      <c r="C463" s="393"/>
      <c r="D463" s="393"/>
      <c r="E463" s="393"/>
      <c r="G463" s="1"/>
    </row>
    <row r="464" spans="3:7">
      <c r="C464" s="393"/>
      <c r="D464" s="393"/>
      <c r="E464" s="393"/>
      <c r="G464" s="1"/>
    </row>
    <row r="465" spans="3:7">
      <c r="C465" s="393"/>
      <c r="D465" s="393"/>
      <c r="E465" s="393"/>
      <c r="G465" s="1"/>
    </row>
    <row r="466" spans="3:7">
      <c r="C466" s="393"/>
      <c r="D466" s="393"/>
      <c r="E466" s="393"/>
      <c r="G466" s="1"/>
    </row>
    <row r="467" spans="3:7">
      <c r="C467" s="393"/>
      <c r="D467" s="393"/>
      <c r="E467" s="393"/>
      <c r="G467" s="1"/>
    </row>
    <row r="468" spans="3:7">
      <c r="C468" s="393"/>
      <c r="D468" s="393"/>
      <c r="E468" s="393"/>
      <c r="G468" s="1"/>
    </row>
    <row r="469" spans="3:7">
      <c r="C469" s="393"/>
      <c r="D469" s="393"/>
      <c r="E469" s="393"/>
      <c r="G469" s="1"/>
    </row>
    <row r="470" spans="3:7">
      <c r="C470" s="393"/>
      <c r="D470" s="393"/>
      <c r="E470" s="393"/>
      <c r="G470" s="1"/>
    </row>
    <row r="471" spans="3:7">
      <c r="C471" s="393"/>
      <c r="D471" s="393"/>
      <c r="E471" s="393"/>
      <c r="G471" s="1"/>
    </row>
    <row r="472" spans="3:7">
      <c r="C472" s="393"/>
      <c r="D472" s="393"/>
      <c r="E472" s="393"/>
      <c r="G472" s="1"/>
    </row>
    <row r="473" spans="3:7">
      <c r="C473" s="393"/>
      <c r="D473" s="393"/>
      <c r="E473" s="393"/>
      <c r="G473" s="1"/>
    </row>
    <row r="474" spans="3:7">
      <c r="C474" s="393"/>
      <c r="D474" s="393"/>
      <c r="E474" s="393"/>
      <c r="G474" s="1"/>
    </row>
    <row r="475" spans="3:7">
      <c r="C475" s="393"/>
      <c r="D475" s="393"/>
      <c r="E475" s="393"/>
      <c r="G475" s="1"/>
    </row>
    <row r="476" spans="3:7">
      <c r="C476" s="393"/>
      <c r="D476" s="393"/>
      <c r="E476" s="393"/>
      <c r="G476" s="1"/>
    </row>
    <row r="477" spans="3:7">
      <c r="C477" s="393"/>
      <c r="D477" s="393"/>
      <c r="E477" s="393"/>
      <c r="G477" s="1"/>
    </row>
    <row r="478" spans="3:7">
      <c r="C478" s="393"/>
      <c r="D478" s="393"/>
      <c r="E478" s="393"/>
      <c r="G478" s="1"/>
    </row>
    <row r="479" spans="3:7">
      <c r="C479" s="393"/>
      <c r="D479" s="393"/>
      <c r="E479" s="393"/>
      <c r="G479" s="1"/>
    </row>
  </sheetData>
  <conditionalFormatting sqref="C1:F1">
    <cfRule type="containsErrors" dxfId="4" priority="7">
      <formula>ISERROR(C1)</formula>
    </cfRule>
  </conditionalFormatting>
  <conditionalFormatting sqref="C1:L1">
    <cfRule type="cellIs" dxfId="3" priority="1" operator="equal">
      <formula>0</formula>
    </cfRule>
  </conditionalFormatting>
  <conditionalFormatting sqref="H1:L1">
    <cfRule type="containsErrors" dxfId="2" priority="2">
      <formula>ISERROR(H1)</formula>
    </cfRule>
  </conditionalFormatting>
  <pageMargins left="0.7" right="0.7" top="0.78740157499999996" bottom="0.78740157499999996"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R28"/>
  <sheetViews>
    <sheetView workbookViewId="0"/>
  </sheetViews>
  <sheetFormatPr baseColWidth="10" defaultColWidth="11" defaultRowHeight="11.25"/>
  <cols>
    <col min="1" max="16384" width="11" style="1"/>
  </cols>
  <sheetData>
    <row r="1" spans="1:70">
      <c r="A1" s="1" t="s">
        <v>842</v>
      </c>
      <c r="B1" s="1" t="s">
        <v>1142</v>
      </c>
      <c r="C1" s="1" t="s">
        <v>82</v>
      </c>
      <c r="D1" s="1" t="s">
        <v>744</v>
      </c>
      <c r="E1" s="1" t="s">
        <v>80</v>
      </c>
      <c r="F1" s="1" t="s">
        <v>81</v>
      </c>
      <c r="G1" s="1" t="s">
        <v>83</v>
      </c>
      <c r="H1" s="1" t="s">
        <v>84</v>
      </c>
      <c r="I1" s="1" t="s">
        <v>85</v>
      </c>
      <c r="J1" s="1" t="s">
        <v>86</v>
      </c>
      <c r="K1" s="1" t="s">
        <v>846</v>
      </c>
      <c r="L1" s="1" t="s">
        <v>87</v>
      </c>
      <c r="M1" s="1" t="s">
        <v>88</v>
      </c>
      <c r="N1" s="1" t="s">
        <v>89</v>
      </c>
      <c r="O1" s="1" t="s">
        <v>1149</v>
      </c>
      <c r="P1" s="1" t="s">
        <v>91</v>
      </c>
      <c r="Q1" s="1" t="s">
        <v>1154</v>
      </c>
      <c r="R1" s="1" t="s">
        <v>90</v>
      </c>
      <c r="S1" s="1" t="s">
        <v>92</v>
      </c>
      <c r="T1" s="1" t="s">
        <v>1177</v>
      </c>
      <c r="U1" s="1" t="s">
        <v>1175</v>
      </c>
      <c r="V1" s="1" t="s">
        <v>93</v>
      </c>
      <c r="W1" s="1" t="s">
        <v>94</v>
      </c>
      <c r="X1" s="1" t="s">
        <v>850</v>
      </c>
      <c r="Y1" s="1" t="s">
        <v>95</v>
      </c>
      <c r="Z1" s="1" t="s">
        <v>96</v>
      </c>
      <c r="AA1" s="1" t="s">
        <v>97</v>
      </c>
      <c r="AB1" s="1" t="s">
        <v>1186</v>
      </c>
      <c r="AC1" s="1" t="s">
        <v>745</v>
      </c>
      <c r="AD1" s="1" t="s">
        <v>1188</v>
      </c>
      <c r="AE1" s="1" t="s">
        <v>127</v>
      </c>
      <c r="AF1" s="1" t="s">
        <v>98</v>
      </c>
      <c r="AG1" s="1" t="s">
        <v>100</v>
      </c>
      <c r="AH1" s="1" t="s">
        <v>99</v>
      </c>
      <c r="AI1" s="1" t="s">
        <v>101</v>
      </c>
      <c r="AJ1" s="1" t="s">
        <v>102</v>
      </c>
      <c r="AK1" s="1" t="s">
        <v>103</v>
      </c>
      <c r="AL1" s="1" t="s">
        <v>106</v>
      </c>
      <c r="AM1" s="1" t="s">
        <v>107</v>
      </c>
      <c r="AN1" s="1" t="s">
        <v>1191</v>
      </c>
      <c r="AO1" s="1" t="s">
        <v>108</v>
      </c>
      <c r="AP1" s="1" t="s">
        <v>805</v>
      </c>
      <c r="AQ1" s="1" t="s">
        <v>109</v>
      </c>
      <c r="AR1" s="1" t="s">
        <v>1193</v>
      </c>
      <c r="AS1" s="1" t="s">
        <v>110</v>
      </c>
      <c r="AT1" s="1" t="s">
        <v>111</v>
      </c>
      <c r="AU1" s="1" t="s">
        <v>112</v>
      </c>
      <c r="AV1" s="1" t="s">
        <v>813</v>
      </c>
      <c r="AW1" s="1" t="s">
        <v>815</v>
      </c>
      <c r="AX1" s="1" t="s">
        <v>113</v>
      </c>
      <c r="AY1" s="1" t="s">
        <v>114</v>
      </c>
      <c r="AZ1" s="1" t="s">
        <v>859</v>
      </c>
      <c r="BA1" s="1" t="s">
        <v>104</v>
      </c>
      <c r="BB1" s="1" t="s">
        <v>1207</v>
      </c>
      <c r="BC1" s="1" t="s">
        <v>105</v>
      </c>
      <c r="BD1" s="1" t="s">
        <v>862</v>
      </c>
      <c r="BE1" s="1" t="s">
        <v>115</v>
      </c>
      <c r="BF1" s="1" t="s">
        <v>116</v>
      </c>
      <c r="BG1" s="1" t="s">
        <v>117</v>
      </c>
      <c r="BH1" s="1" t="s">
        <v>118</v>
      </c>
      <c r="BI1" s="1" t="s">
        <v>119</v>
      </c>
      <c r="BJ1" s="1" t="s">
        <v>120</v>
      </c>
      <c r="BK1" s="1" t="s">
        <v>816</v>
      </c>
      <c r="BL1" s="1" t="s">
        <v>121</v>
      </c>
      <c r="BM1" s="1" t="s">
        <v>122</v>
      </c>
      <c r="BN1" s="1" t="s">
        <v>123</v>
      </c>
      <c r="BO1" s="1" t="s">
        <v>124</v>
      </c>
      <c r="BP1" s="1" t="s">
        <v>125</v>
      </c>
      <c r="BQ1" s="1" t="s">
        <v>126</v>
      </c>
      <c r="BR1" s="1" t="s">
        <v>684</v>
      </c>
    </row>
    <row r="2" spans="1:70">
      <c r="A2" s="1" t="s">
        <v>843</v>
      </c>
      <c r="B2" s="1" t="s">
        <v>1143</v>
      </c>
      <c r="C2" s="1" t="s">
        <v>130</v>
      </c>
      <c r="D2" s="1" t="s">
        <v>746</v>
      </c>
      <c r="E2" s="1" t="s">
        <v>793</v>
      </c>
      <c r="F2" s="1" t="s">
        <v>129</v>
      </c>
      <c r="G2" s="1" t="s">
        <v>250</v>
      </c>
      <c r="H2" s="1" t="s">
        <v>844</v>
      </c>
      <c r="I2" s="1" t="s">
        <v>753</v>
      </c>
      <c r="J2" s="1" t="s">
        <v>202</v>
      </c>
      <c r="K2" s="1" t="s">
        <v>169</v>
      </c>
      <c r="L2" s="1" t="s">
        <v>747</v>
      </c>
      <c r="M2" s="1" t="s">
        <v>748</v>
      </c>
      <c r="N2" s="1" t="s">
        <v>134</v>
      </c>
      <c r="O2" s="1" t="s">
        <v>1150</v>
      </c>
      <c r="P2" s="1" t="s">
        <v>164</v>
      </c>
      <c r="Q2" s="1" t="s">
        <v>1155</v>
      </c>
      <c r="R2" s="1" t="s">
        <v>135</v>
      </c>
      <c r="S2" s="1" t="s">
        <v>749</v>
      </c>
      <c r="T2" s="1" t="s">
        <v>1178</v>
      </c>
      <c r="U2" s="1" t="s">
        <v>1176</v>
      </c>
      <c r="V2" s="1" t="s">
        <v>252</v>
      </c>
      <c r="W2" s="1" t="s">
        <v>226</v>
      </c>
      <c r="X2" s="1" t="s">
        <v>851</v>
      </c>
      <c r="Y2" s="1" t="s">
        <v>138</v>
      </c>
      <c r="Z2" s="1" t="s">
        <v>216</v>
      </c>
      <c r="AA2" s="1" t="s">
        <v>852</v>
      </c>
      <c r="AB2" s="1" t="s">
        <v>1187</v>
      </c>
      <c r="AC2" s="1" t="s">
        <v>750</v>
      </c>
      <c r="AD2" s="1" t="s">
        <v>167</v>
      </c>
      <c r="AE2" s="1" t="s">
        <v>157</v>
      </c>
      <c r="AF2" s="1" t="s">
        <v>168</v>
      </c>
      <c r="AG2" s="1" t="s">
        <v>801</v>
      </c>
      <c r="AH2" s="1" t="s">
        <v>854</v>
      </c>
      <c r="AI2" s="1" t="s">
        <v>142</v>
      </c>
      <c r="AJ2" s="1" t="s">
        <v>190</v>
      </c>
      <c r="AK2" s="1" t="s">
        <v>206</v>
      </c>
      <c r="AL2" s="1" t="s">
        <v>173</v>
      </c>
      <c r="AM2" s="1" t="s">
        <v>1190</v>
      </c>
      <c r="AN2" s="1" t="s">
        <v>1192</v>
      </c>
      <c r="AO2" s="1" t="s">
        <v>174</v>
      </c>
      <c r="AP2" s="1" t="s">
        <v>806</v>
      </c>
      <c r="AQ2" s="1" t="s">
        <v>751</v>
      </c>
      <c r="AR2" s="1" t="s">
        <v>1194</v>
      </c>
      <c r="AS2" s="1" t="s">
        <v>147</v>
      </c>
      <c r="AT2" s="1" t="s">
        <v>211</v>
      </c>
      <c r="AU2" s="1" t="s">
        <v>176</v>
      </c>
      <c r="AV2" s="1" t="s">
        <v>814</v>
      </c>
      <c r="AW2" s="1" t="s">
        <v>1199</v>
      </c>
      <c r="AX2" s="1" t="s">
        <v>177</v>
      </c>
      <c r="AY2" s="1" t="s">
        <v>764</v>
      </c>
      <c r="AZ2" s="1" t="s">
        <v>860</v>
      </c>
      <c r="BA2" s="1" t="s">
        <v>258</v>
      </c>
      <c r="BB2" s="1" t="s">
        <v>1208</v>
      </c>
      <c r="BC2" s="1" t="s">
        <v>145</v>
      </c>
      <c r="BD2" s="1" t="s">
        <v>863</v>
      </c>
      <c r="BE2" s="1" t="s">
        <v>151</v>
      </c>
      <c r="BF2" s="1" t="s">
        <v>152</v>
      </c>
      <c r="BG2" s="1" t="s">
        <v>153</v>
      </c>
      <c r="BH2" s="1" t="s">
        <v>178</v>
      </c>
      <c r="BI2" s="1" t="s">
        <v>765</v>
      </c>
      <c r="BJ2" s="1" t="s">
        <v>254</v>
      </c>
      <c r="BK2" s="1" t="s">
        <v>817</v>
      </c>
      <c r="BL2" s="1" t="s">
        <v>154</v>
      </c>
      <c r="BM2" s="1" t="s">
        <v>441</v>
      </c>
      <c r="BN2" s="1" t="s">
        <v>1214</v>
      </c>
      <c r="BO2" s="1" t="s">
        <v>442</v>
      </c>
      <c r="BP2" s="1" t="s">
        <v>155</v>
      </c>
      <c r="BQ2" s="1" t="s">
        <v>156</v>
      </c>
      <c r="BR2" s="1" t="s">
        <v>59</v>
      </c>
    </row>
    <row r="3" spans="1:70">
      <c r="A3" s="1" t="s">
        <v>128</v>
      </c>
      <c r="C3" s="1" t="s">
        <v>158</v>
      </c>
      <c r="D3" s="1" t="s">
        <v>752</v>
      </c>
      <c r="G3" s="1" t="s">
        <v>246</v>
      </c>
      <c r="H3" s="1" t="s">
        <v>845</v>
      </c>
      <c r="I3" s="1" t="s">
        <v>760</v>
      </c>
      <c r="J3" s="1" t="s">
        <v>184</v>
      </c>
      <c r="K3" s="1" t="s">
        <v>189</v>
      </c>
      <c r="L3" s="1" t="s">
        <v>754</v>
      </c>
      <c r="M3" s="1" t="s">
        <v>755</v>
      </c>
      <c r="N3" s="1" t="s">
        <v>162</v>
      </c>
      <c r="O3" s="1" t="s">
        <v>1151</v>
      </c>
      <c r="P3" s="1" t="s">
        <v>136</v>
      </c>
      <c r="Q3" s="1" t="s">
        <v>1156</v>
      </c>
      <c r="R3" s="1" t="s">
        <v>163</v>
      </c>
      <c r="S3" s="1" t="s">
        <v>756</v>
      </c>
      <c r="T3" s="1" t="s">
        <v>1179</v>
      </c>
      <c r="V3" s="1" t="s">
        <v>757</v>
      </c>
      <c r="W3" s="1" t="s">
        <v>215</v>
      </c>
      <c r="Y3" s="1" t="s">
        <v>166</v>
      </c>
      <c r="Z3" s="1" t="s">
        <v>227</v>
      </c>
      <c r="AA3" s="1" t="s">
        <v>853</v>
      </c>
      <c r="AC3" s="1" t="s">
        <v>758</v>
      </c>
      <c r="AD3" s="1" t="s">
        <v>139</v>
      </c>
      <c r="AF3" s="1" t="s">
        <v>188</v>
      </c>
      <c r="AG3" s="1" t="s">
        <v>802</v>
      </c>
      <c r="AH3" s="1" t="s">
        <v>140</v>
      </c>
      <c r="AJ3" s="1" t="s">
        <v>205</v>
      </c>
      <c r="AK3" s="1" t="s">
        <v>218</v>
      </c>
      <c r="AM3" s="1" t="s">
        <v>146</v>
      </c>
      <c r="AP3" s="1" t="s">
        <v>807</v>
      </c>
      <c r="AQ3" s="1" t="s">
        <v>221</v>
      </c>
      <c r="AR3" s="1" t="s">
        <v>1195</v>
      </c>
      <c r="AS3" s="1" t="s">
        <v>195</v>
      </c>
      <c r="AT3" s="1" t="s">
        <v>196</v>
      </c>
      <c r="AU3" s="1" t="s">
        <v>197</v>
      </c>
      <c r="AW3" s="1" t="s">
        <v>1200</v>
      </c>
      <c r="AX3" s="1" t="s">
        <v>150</v>
      </c>
      <c r="AY3" s="1" t="s">
        <v>769</v>
      </c>
      <c r="AZ3" s="1" t="s">
        <v>861</v>
      </c>
      <c r="BA3" s="1" t="s">
        <v>256</v>
      </c>
      <c r="BB3" s="1" t="s">
        <v>1209</v>
      </c>
      <c r="BC3" s="1" t="s">
        <v>172</v>
      </c>
      <c r="BE3" s="1" t="s">
        <v>222</v>
      </c>
      <c r="BH3" s="1" t="s">
        <v>198</v>
      </c>
      <c r="BI3" s="1" t="s">
        <v>770</v>
      </c>
      <c r="BJ3" s="1" t="s">
        <v>263</v>
      </c>
      <c r="BK3" s="1" t="s">
        <v>818</v>
      </c>
      <c r="BL3" s="1" t="s">
        <v>212</v>
      </c>
      <c r="BM3" s="1" t="s">
        <v>864</v>
      </c>
      <c r="BN3" s="1" t="s">
        <v>1215</v>
      </c>
      <c r="BO3" s="1" t="s">
        <v>443</v>
      </c>
      <c r="BP3" s="1" t="s">
        <v>179</v>
      </c>
      <c r="BQ3" s="1" t="s">
        <v>180</v>
      </c>
      <c r="BR3" s="1" t="s">
        <v>60</v>
      </c>
    </row>
    <row r="4" spans="1:70">
      <c r="C4" s="1" t="s">
        <v>200</v>
      </c>
      <c r="D4" s="1" t="s">
        <v>759</v>
      </c>
      <c r="G4" s="1" t="s">
        <v>248</v>
      </c>
      <c r="I4" s="1" t="s">
        <v>767</v>
      </c>
      <c r="K4" s="1" t="s">
        <v>141</v>
      </c>
      <c r="L4" s="1" t="s">
        <v>794</v>
      </c>
      <c r="M4" s="1" t="s">
        <v>761</v>
      </c>
      <c r="N4" s="1" t="s">
        <v>185</v>
      </c>
      <c r="O4" s="1" t="s">
        <v>1152</v>
      </c>
      <c r="Q4" s="1" t="s">
        <v>1157</v>
      </c>
      <c r="S4" s="1" t="s">
        <v>763</v>
      </c>
      <c r="T4" s="1" t="s">
        <v>1180</v>
      </c>
      <c r="Y4" s="1" t="s">
        <v>187</v>
      </c>
      <c r="AD4" s="1" t="s">
        <v>1189</v>
      </c>
      <c r="AF4" s="1" t="s">
        <v>204</v>
      </c>
      <c r="AG4" s="1" t="s">
        <v>803</v>
      </c>
      <c r="AJ4" s="1" t="s">
        <v>217</v>
      </c>
      <c r="AK4" s="1" t="s">
        <v>170</v>
      </c>
      <c r="AP4" s="1" t="s">
        <v>808</v>
      </c>
      <c r="AQ4" s="1" t="s">
        <v>194</v>
      </c>
      <c r="AR4" s="1" t="s">
        <v>1196</v>
      </c>
      <c r="AS4" s="1" t="s">
        <v>210</v>
      </c>
      <c r="AT4" s="1" t="s">
        <v>148</v>
      </c>
      <c r="AU4" s="1" t="s">
        <v>149</v>
      </c>
      <c r="AW4" s="1" t="s">
        <v>144</v>
      </c>
      <c r="AY4" s="1" t="s">
        <v>773</v>
      </c>
      <c r="BA4" s="1" t="s">
        <v>207</v>
      </c>
      <c r="BB4" s="1" t="s">
        <v>1210</v>
      </c>
      <c r="BC4" s="1" t="s">
        <v>193</v>
      </c>
      <c r="BE4" s="1" t="s">
        <v>230</v>
      </c>
      <c r="BI4" s="1" t="s">
        <v>774</v>
      </c>
      <c r="BJ4" s="1" t="s">
        <v>257</v>
      </c>
      <c r="BK4" s="1" t="s">
        <v>819</v>
      </c>
      <c r="BM4" s="1" t="s">
        <v>439</v>
      </c>
      <c r="BQ4" s="1" t="s">
        <v>199</v>
      </c>
      <c r="BR4" s="1" t="s">
        <v>492</v>
      </c>
    </row>
    <row r="5" spans="1:70">
      <c r="C5" s="1" t="s">
        <v>181</v>
      </c>
      <c r="D5" s="1" t="s">
        <v>766</v>
      </c>
      <c r="G5" s="1" t="s">
        <v>233</v>
      </c>
      <c r="I5" s="1" t="s">
        <v>159</v>
      </c>
      <c r="L5" s="1" t="s">
        <v>795</v>
      </c>
      <c r="M5" s="1" t="s">
        <v>768</v>
      </c>
      <c r="N5" s="1" t="s">
        <v>234</v>
      </c>
      <c r="O5" s="1" t="s">
        <v>1153</v>
      </c>
      <c r="Q5" s="1" t="s">
        <v>1158</v>
      </c>
      <c r="S5" s="1" t="s">
        <v>244</v>
      </c>
      <c r="T5" s="1" t="s">
        <v>1181</v>
      </c>
      <c r="Y5" s="1" t="s">
        <v>796</v>
      </c>
      <c r="AG5" s="1" t="s">
        <v>804</v>
      </c>
      <c r="AK5" s="1" t="s">
        <v>191</v>
      </c>
      <c r="AP5" s="1" t="s">
        <v>809</v>
      </c>
      <c r="AQ5" s="1" t="s">
        <v>209</v>
      </c>
      <c r="AR5" s="1" t="s">
        <v>1197</v>
      </c>
      <c r="AS5" s="1" t="s">
        <v>175</v>
      </c>
      <c r="AW5" s="1" t="s">
        <v>133</v>
      </c>
      <c r="AY5" s="1" t="s">
        <v>777</v>
      </c>
      <c r="BA5" s="1" t="s">
        <v>143</v>
      </c>
      <c r="BB5" s="1" t="s">
        <v>1211</v>
      </c>
      <c r="BC5" s="1" t="s">
        <v>208</v>
      </c>
      <c r="BI5" s="1" t="s">
        <v>231</v>
      </c>
      <c r="BJ5" s="1" t="s">
        <v>255</v>
      </c>
      <c r="BK5" s="1" t="s">
        <v>820</v>
      </c>
      <c r="BM5" s="1" t="s">
        <v>440</v>
      </c>
      <c r="BQ5" s="1" t="s">
        <v>213</v>
      </c>
    </row>
    <row r="6" spans="1:70">
      <c r="D6" s="1" t="s">
        <v>771</v>
      </c>
      <c r="G6" s="1" t="s">
        <v>238</v>
      </c>
      <c r="I6" s="1" t="s">
        <v>183</v>
      </c>
      <c r="L6" s="1" t="s">
        <v>847</v>
      </c>
      <c r="M6" s="1" t="s">
        <v>160</v>
      </c>
      <c r="N6" s="1" t="s">
        <v>224</v>
      </c>
      <c r="Q6" s="1" t="s">
        <v>1159</v>
      </c>
      <c r="S6" s="1" t="s">
        <v>239</v>
      </c>
      <c r="T6" s="1" t="s">
        <v>1182</v>
      </c>
      <c r="Y6" s="1" t="s">
        <v>797</v>
      </c>
      <c r="AK6" s="1" t="s">
        <v>772</v>
      </c>
      <c r="AP6" s="1" t="s">
        <v>810</v>
      </c>
      <c r="AR6" s="1" t="s">
        <v>1198</v>
      </c>
      <c r="AW6" s="1" t="s">
        <v>161</v>
      </c>
      <c r="AY6" s="1" t="s">
        <v>781</v>
      </c>
      <c r="BA6" s="1" t="s">
        <v>219</v>
      </c>
      <c r="BC6" s="1" t="s">
        <v>220</v>
      </c>
      <c r="BI6" s="1" t="s">
        <v>1212</v>
      </c>
      <c r="BJ6" s="1" t="s">
        <v>259</v>
      </c>
      <c r="BK6" s="1" t="s">
        <v>821</v>
      </c>
      <c r="BQ6" s="1" t="s">
        <v>223</v>
      </c>
    </row>
    <row r="7" spans="1:70">
      <c r="D7" s="1" t="s">
        <v>775</v>
      </c>
      <c r="G7" s="1" t="s">
        <v>182</v>
      </c>
      <c r="L7" s="1" t="s">
        <v>848</v>
      </c>
      <c r="M7" s="1" t="s">
        <v>132</v>
      </c>
      <c r="Q7" s="1" t="s">
        <v>1160</v>
      </c>
      <c r="S7" s="1" t="s">
        <v>235</v>
      </c>
      <c r="T7" s="1" t="s">
        <v>1183</v>
      </c>
      <c r="Y7" s="1" t="s">
        <v>798</v>
      </c>
      <c r="AK7" s="1" t="s">
        <v>776</v>
      </c>
      <c r="AP7" s="1" t="s">
        <v>811</v>
      </c>
      <c r="AW7" s="1" t="s">
        <v>762</v>
      </c>
      <c r="AY7" s="1" t="s">
        <v>784</v>
      </c>
      <c r="BA7" s="1" t="s">
        <v>171</v>
      </c>
      <c r="BC7" s="1" t="s">
        <v>265</v>
      </c>
      <c r="BI7" s="1" t="s">
        <v>1213</v>
      </c>
      <c r="BJ7" s="1" t="s">
        <v>261</v>
      </c>
      <c r="BK7" s="1" t="s">
        <v>822</v>
      </c>
      <c r="BQ7" s="1" t="s">
        <v>232</v>
      </c>
    </row>
    <row r="8" spans="1:70">
      <c r="D8" s="1" t="s">
        <v>778</v>
      </c>
      <c r="G8" s="1" t="s">
        <v>201</v>
      </c>
      <c r="L8" s="1" t="s">
        <v>849</v>
      </c>
      <c r="M8" s="1" t="s">
        <v>1147</v>
      </c>
      <c r="S8" s="1" t="s">
        <v>779</v>
      </c>
      <c r="T8" s="1" t="s">
        <v>1184</v>
      </c>
      <c r="Y8" s="1" t="s">
        <v>799</v>
      </c>
      <c r="AK8" s="1" t="s">
        <v>780</v>
      </c>
      <c r="AP8" s="1" t="s">
        <v>812</v>
      </c>
      <c r="BA8" s="1" t="s">
        <v>229</v>
      </c>
      <c r="BC8" s="1" t="s">
        <v>269</v>
      </c>
      <c r="BJ8" s="1" t="s">
        <v>266</v>
      </c>
      <c r="BK8" s="1" t="s">
        <v>823</v>
      </c>
    </row>
    <row r="9" spans="1:70">
      <c r="D9" s="1" t="s">
        <v>782</v>
      </c>
      <c r="G9" s="1" t="s">
        <v>131</v>
      </c>
      <c r="M9" s="1" t="s">
        <v>1148</v>
      </c>
      <c r="S9" s="1" t="s">
        <v>1161</v>
      </c>
      <c r="T9" s="1" t="s">
        <v>1185</v>
      </c>
      <c r="Y9" s="1" t="s">
        <v>800</v>
      </c>
      <c r="AK9" s="1" t="s">
        <v>783</v>
      </c>
      <c r="BA9" s="1" t="s">
        <v>192</v>
      </c>
      <c r="BC9" s="1" t="s">
        <v>267</v>
      </c>
      <c r="BJ9" s="1" t="s">
        <v>264</v>
      </c>
      <c r="BK9" s="1" t="s">
        <v>824</v>
      </c>
    </row>
    <row r="10" spans="1:70">
      <c r="D10" s="1" t="s">
        <v>1144</v>
      </c>
      <c r="G10" s="1" t="s">
        <v>251</v>
      </c>
      <c r="S10" s="1" t="s">
        <v>1162</v>
      </c>
      <c r="AK10" s="1" t="s">
        <v>228</v>
      </c>
      <c r="BA10" s="1" t="s">
        <v>1201</v>
      </c>
      <c r="BJ10" s="1" t="s">
        <v>268</v>
      </c>
      <c r="BK10" s="1" t="s">
        <v>825</v>
      </c>
    </row>
    <row r="11" spans="1:70">
      <c r="D11" s="1" t="s">
        <v>1145</v>
      </c>
      <c r="G11" s="1" t="s">
        <v>253</v>
      </c>
      <c r="S11" s="1" t="s">
        <v>1163</v>
      </c>
      <c r="AK11" s="1" t="s">
        <v>236</v>
      </c>
      <c r="BA11" s="1" t="s">
        <v>245</v>
      </c>
      <c r="BJ11" s="1" t="s">
        <v>270</v>
      </c>
      <c r="BK11" s="1" t="s">
        <v>826</v>
      </c>
    </row>
    <row r="12" spans="1:70">
      <c r="D12" s="1" t="s">
        <v>1146</v>
      </c>
      <c r="S12" s="1" t="s">
        <v>1164</v>
      </c>
      <c r="AK12" s="1" t="s">
        <v>240</v>
      </c>
      <c r="BA12" s="1" t="s">
        <v>1202</v>
      </c>
      <c r="BJ12" s="1" t="s">
        <v>271</v>
      </c>
      <c r="BK12" s="1" t="s">
        <v>827</v>
      </c>
    </row>
    <row r="13" spans="1:70">
      <c r="S13" s="1" t="s">
        <v>1165</v>
      </c>
      <c r="AK13" s="1" t="s">
        <v>242</v>
      </c>
      <c r="BA13" s="1" t="s">
        <v>237</v>
      </c>
      <c r="BK13" s="1" t="s">
        <v>828</v>
      </c>
    </row>
    <row r="14" spans="1:70">
      <c r="S14" s="1" t="s">
        <v>1166</v>
      </c>
      <c r="AK14" s="1" t="s">
        <v>855</v>
      </c>
      <c r="BA14" s="1" t="s">
        <v>1203</v>
      </c>
      <c r="BK14" s="1" t="s">
        <v>829</v>
      </c>
    </row>
    <row r="15" spans="1:70">
      <c r="S15" s="1" t="s">
        <v>1167</v>
      </c>
      <c r="AK15" s="1" t="s">
        <v>856</v>
      </c>
      <c r="BA15" s="1" t="s">
        <v>247</v>
      </c>
      <c r="BK15" s="1" t="s">
        <v>830</v>
      </c>
    </row>
    <row r="16" spans="1:70">
      <c r="S16" s="1" t="s">
        <v>1168</v>
      </c>
      <c r="AK16" s="1" t="s">
        <v>857</v>
      </c>
      <c r="BA16" s="1" t="s">
        <v>1204</v>
      </c>
      <c r="BK16" s="1" t="s">
        <v>831</v>
      </c>
    </row>
    <row r="17" spans="19:63">
      <c r="S17" s="1" t="s">
        <v>1169</v>
      </c>
      <c r="AK17" s="1" t="s">
        <v>858</v>
      </c>
      <c r="BA17" s="1" t="s">
        <v>241</v>
      </c>
      <c r="BK17" s="1" t="s">
        <v>832</v>
      </c>
    </row>
    <row r="18" spans="19:63">
      <c r="S18" s="1" t="s">
        <v>1170</v>
      </c>
      <c r="BA18" s="1" t="s">
        <v>1205</v>
      </c>
      <c r="BK18" s="1" t="s">
        <v>833</v>
      </c>
    </row>
    <row r="19" spans="19:63">
      <c r="S19" s="1" t="s">
        <v>1171</v>
      </c>
      <c r="BA19" s="1" t="s">
        <v>249</v>
      </c>
      <c r="BK19" s="1" t="s">
        <v>834</v>
      </c>
    </row>
    <row r="20" spans="19:63">
      <c r="S20" s="1" t="s">
        <v>1172</v>
      </c>
      <c r="BA20" s="1" t="s">
        <v>1206</v>
      </c>
      <c r="BK20" s="1" t="s">
        <v>835</v>
      </c>
    </row>
    <row r="21" spans="19:63">
      <c r="S21" s="1" t="s">
        <v>1173</v>
      </c>
      <c r="BA21" s="1" t="s">
        <v>243</v>
      </c>
      <c r="BK21" s="1" t="s">
        <v>836</v>
      </c>
    </row>
    <row r="22" spans="19:63">
      <c r="S22" s="1" t="s">
        <v>1174</v>
      </c>
      <c r="BA22" s="1" t="s">
        <v>262</v>
      </c>
      <c r="BK22" s="1" t="s">
        <v>837</v>
      </c>
    </row>
    <row r="23" spans="19:63">
      <c r="S23" s="1" t="s">
        <v>165</v>
      </c>
      <c r="BA23" s="1" t="s">
        <v>260</v>
      </c>
      <c r="BK23" s="1" t="s">
        <v>838</v>
      </c>
    </row>
    <row r="24" spans="19:63">
      <c r="S24" s="1" t="s">
        <v>137</v>
      </c>
      <c r="BK24" s="1" t="s">
        <v>839</v>
      </c>
    </row>
    <row r="25" spans="19:63">
      <c r="S25" s="1" t="s">
        <v>203</v>
      </c>
    </row>
    <row r="26" spans="19:63">
      <c r="S26" s="1" t="s">
        <v>225</v>
      </c>
    </row>
    <row r="27" spans="19:63">
      <c r="S27" s="1" t="s">
        <v>214</v>
      </c>
    </row>
    <row r="28" spans="19:63">
      <c r="S28" s="1" t="s">
        <v>186</v>
      </c>
    </row>
  </sheetData>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F5B43-3DBB-4111-9EDD-E073BFED7232}">
  <sheetPr>
    <pageSetUpPr fitToPage="1"/>
  </sheetPr>
  <dimension ref="A1:DY163"/>
  <sheetViews>
    <sheetView topLeftCell="A11" zoomScale="85" zoomScaleNormal="85" workbookViewId="0">
      <selection activeCell="D24" sqref="D24"/>
    </sheetView>
  </sheetViews>
  <sheetFormatPr baseColWidth="10" defaultColWidth="11" defaultRowHeight="14.25" outlineLevelRow="1" outlineLevelCol="1"/>
  <cols>
    <col min="1" max="1" width="4.125" style="53" customWidth="1"/>
    <col min="2" max="2" width="12.5" style="53" customWidth="1"/>
    <col min="3" max="3" width="22.625" style="53" customWidth="1"/>
    <col min="4" max="4" width="33.5" style="53" customWidth="1"/>
    <col min="5" max="5" width="1.5" style="53" customWidth="1"/>
    <col min="6" max="6" width="13.875" style="53" customWidth="1"/>
    <col min="7" max="7" width="21.875" style="53" customWidth="1"/>
    <col min="8" max="8" width="9.5" style="53" customWidth="1"/>
    <col min="9" max="12" width="8.5" style="53" customWidth="1"/>
    <col min="13" max="13" width="2.125" style="53" customWidth="1"/>
    <col min="14" max="14" width="2.625" style="63" customWidth="1"/>
    <col min="15" max="15" width="8.75" style="53" customWidth="1"/>
    <col min="16" max="16" width="17.375" style="53" customWidth="1"/>
    <col min="17" max="17" width="15.25" style="53" customWidth="1"/>
    <col min="18" max="22" width="4.375" style="53" customWidth="1"/>
    <col min="23" max="23" width="5.875" style="53" customWidth="1"/>
    <col min="24" max="24" width="8.75" style="53" customWidth="1"/>
    <col min="25" max="25" width="8.625" style="53" customWidth="1"/>
    <col min="26" max="26" width="19.25" customWidth="1"/>
    <col min="27" max="27" width="8.5" style="53" customWidth="1"/>
    <col min="28" max="28" width="5.5" style="53" customWidth="1"/>
    <col min="29" max="29" width="11.5" style="53" customWidth="1"/>
    <col min="30" max="30" width="5" style="53" customWidth="1"/>
    <col min="31" max="35" width="8.375" style="53" customWidth="1"/>
    <col min="36" max="36" width="8.875" style="53" customWidth="1"/>
    <col min="37" max="39" width="8.375" style="53" customWidth="1"/>
    <col min="40" max="40" width="9.25" style="53" customWidth="1"/>
    <col min="41" max="43" width="6.5" style="53" customWidth="1"/>
    <col min="44" max="44" width="8" style="53" customWidth="1"/>
    <col min="45" max="47" width="6.5" style="53" customWidth="1"/>
    <col min="48" max="48" width="8" style="53" customWidth="1"/>
    <col min="49" max="51" width="6.5" style="53" customWidth="1"/>
    <col min="52" max="52" width="8" style="53" customWidth="1"/>
    <col min="53" max="55" width="6.5" style="53" customWidth="1"/>
    <col min="56" max="56" width="8" style="53" customWidth="1"/>
    <col min="57" max="59" width="6.5" style="53" customWidth="1"/>
    <col min="60" max="60" width="8" style="53" customWidth="1"/>
    <col min="61" max="63" width="6.5" style="53" customWidth="1"/>
    <col min="64" max="64" width="8" style="53" customWidth="1"/>
    <col min="65" max="67" width="6.5" style="53" customWidth="1"/>
    <col min="68" max="68" width="8" style="53" customWidth="1"/>
    <col min="69" max="71" width="6.5" style="53" customWidth="1"/>
    <col min="72" max="72" width="8" style="53" customWidth="1"/>
    <col min="73" max="75" width="6.5" style="53" customWidth="1"/>
    <col min="76" max="76" width="8" style="53" customWidth="1"/>
    <col min="77" max="79" width="6" style="53" customWidth="1"/>
    <col min="80" max="80" width="7.375" style="53" customWidth="1"/>
    <col min="81" max="83" width="6" style="53" customWidth="1"/>
    <col min="84" max="84" width="7.375" style="53" customWidth="1"/>
    <col min="85" max="87" width="6" style="53" customWidth="1"/>
    <col min="88" max="88" width="7.375" style="53" customWidth="1"/>
    <col min="89" max="91" width="6" style="53" customWidth="1"/>
    <col min="92" max="92" width="7.375" style="53" customWidth="1"/>
    <col min="93" max="95" width="6" style="53" customWidth="1"/>
    <col min="96" max="96" width="7.375" style="53" customWidth="1"/>
    <col min="97" max="99" width="6" style="53" customWidth="1"/>
    <col min="100" max="100" width="7.375" style="53" customWidth="1"/>
    <col min="101" max="103" width="6" style="53" customWidth="1"/>
    <col min="104" max="104" width="7.375" style="53" customWidth="1"/>
    <col min="105" max="108" width="6" style="53" customWidth="1"/>
    <col min="109" max="109" width="7.5" style="53" customWidth="1"/>
    <col min="110" max="111" width="6" style="53" customWidth="1"/>
    <col min="112" max="118" width="7.375" style="53" customWidth="1"/>
    <col min="119" max="122" width="4.75" style="53" customWidth="1" outlineLevel="1"/>
    <col min="123" max="123" width="5.125" style="53" customWidth="1"/>
    <col min="124" max="124" width="2.75" style="53" customWidth="1"/>
    <col min="125" max="128" width="9.125" style="53" customWidth="1"/>
    <col min="129" max="16384" width="11" style="53"/>
  </cols>
  <sheetData>
    <row r="1" spans="1:124" s="62" customFormat="1" ht="18">
      <c r="A1" s="61" t="s">
        <v>468</v>
      </c>
      <c r="N1" s="63"/>
      <c r="DO1" s="53"/>
      <c r="DP1" s="53"/>
      <c r="DQ1" s="53"/>
      <c r="DR1" s="53"/>
      <c r="DS1" s="53"/>
      <c r="DT1" s="53"/>
    </row>
    <row r="2" spans="1:124" s="62" customFormat="1" ht="31.5" customHeight="1">
      <c r="A2" s="64" t="s">
        <v>469</v>
      </c>
      <c r="N2" s="63"/>
      <c r="DO2" s="53"/>
      <c r="DP2" s="53"/>
      <c r="DQ2" s="53"/>
      <c r="DR2" s="53"/>
      <c r="DS2" s="53"/>
      <c r="DT2" s="53"/>
    </row>
    <row r="3" spans="1:124" s="62" customFormat="1" ht="21" customHeight="1">
      <c r="D3" s="65" t="s">
        <v>470</v>
      </c>
      <c r="G3" s="66" t="s">
        <v>471</v>
      </c>
      <c r="H3" s="65" t="s">
        <v>472</v>
      </c>
      <c r="N3" s="63"/>
      <c r="DO3" s="53"/>
      <c r="DP3" s="53"/>
      <c r="DQ3" s="53"/>
      <c r="DR3" s="53"/>
      <c r="DS3" s="53"/>
      <c r="DT3" s="53"/>
    </row>
    <row r="4" spans="1:124" s="62" customFormat="1" ht="6" customHeight="1" thickBot="1">
      <c r="N4" s="63"/>
      <c r="DO4" s="53"/>
      <c r="DP4" s="53"/>
      <c r="DQ4" s="53"/>
      <c r="DR4" s="53"/>
      <c r="DS4" s="53"/>
      <c r="DT4" s="53"/>
    </row>
    <row r="5" spans="1:124" ht="15" thickBot="1">
      <c r="A5" s="62"/>
      <c r="B5" s="67" t="s">
        <v>473</v>
      </c>
      <c r="C5" s="68" t="str">
        <f ca="1">MID(C7,SEARCH("[",C7)+1,8)</f>
        <v>SSOE_202</v>
      </c>
      <c r="D5" s="69" t="str">
        <f ca="1">C5</f>
        <v>SSOE_202</v>
      </c>
      <c r="E5" s="62"/>
      <c r="F5" s="62" t="s">
        <v>474</v>
      </c>
      <c r="G5" s="62"/>
      <c r="H5" s="62"/>
      <c r="I5" s="62"/>
      <c r="J5" s="62"/>
      <c r="K5" s="62"/>
      <c r="L5" s="62"/>
      <c r="M5" s="62"/>
      <c r="O5" s="62"/>
      <c r="P5" s="62"/>
      <c r="Q5" s="62"/>
      <c r="R5" s="62"/>
      <c r="S5" s="62"/>
      <c r="T5" s="62"/>
      <c r="U5" s="62"/>
      <c r="V5" s="62"/>
      <c r="W5" s="62"/>
      <c r="X5" s="62"/>
      <c r="Y5" s="62"/>
      <c r="Z5" s="119"/>
      <c r="AA5" s="62"/>
      <c r="AB5" s="62"/>
      <c r="AC5" s="62"/>
      <c r="AD5" s="62"/>
      <c r="AE5" s="62"/>
      <c r="AF5" s="62"/>
      <c r="AG5" s="62"/>
      <c r="AH5" s="62"/>
      <c r="AI5" s="62"/>
      <c r="AJ5" s="62"/>
      <c r="AK5" s="62"/>
      <c r="AL5" s="62"/>
      <c r="AM5" s="62"/>
      <c r="AN5" s="62"/>
    </row>
    <row r="6" spans="1:124">
      <c r="A6" s="62"/>
      <c r="B6" s="70" t="s">
        <v>475</v>
      </c>
      <c r="C6" s="71" t="s">
        <v>476</v>
      </c>
      <c r="D6" s="72" t="str">
        <f>"Import"</f>
        <v>Import</v>
      </c>
      <c r="E6" s="62"/>
      <c r="F6" s="62"/>
      <c r="G6" s="62"/>
      <c r="H6" s="62"/>
      <c r="I6" s="62"/>
      <c r="J6" s="62"/>
      <c r="K6" s="62"/>
      <c r="L6" s="62"/>
      <c r="M6" s="62"/>
      <c r="O6" s="62"/>
      <c r="P6" s="62"/>
      <c r="Q6" s="62"/>
      <c r="R6" s="62"/>
      <c r="S6" s="62"/>
      <c r="T6" s="62"/>
      <c r="U6" s="62"/>
      <c r="V6" s="62"/>
      <c r="W6" s="62"/>
      <c r="X6" s="62"/>
      <c r="Y6" s="62"/>
      <c r="Z6" s="119"/>
      <c r="AA6" s="62"/>
      <c r="AB6" s="62"/>
      <c r="AC6" s="62"/>
      <c r="AD6" s="62"/>
      <c r="AE6" s="62"/>
      <c r="AF6" s="62"/>
      <c r="AG6" s="62"/>
      <c r="AH6" s="62"/>
      <c r="AI6" s="62"/>
      <c r="AJ6" s="62"/>
      <c r="AK6" s="62"/>
      <c r="AL6" s="62"/>
      <c r="AM6" s="62"/>
      <c r="AN6" s="62"/>
    </row>
    <row r="7" spans="1:124">
      <c r="A7" s="62"/>
      <c r="B7" s="73" t="s">
        <v>477</v>
      </c>
      <c r="C7" s="74" t="str" cm="1">
        <f t="array" aca="1" ref="C7" ca="1">CELL("dateiname")</f>
        <v>C:\ALW-D Daten\Akt Verband Swissolar neu\Projekte aktuell\2025 SSOE\Formulare\[SSOE_2025_Formular_SW_dfi1.xlsx]Total</v>
      </c>
      <c r="D7" s="74" t="str">
        <f ca="1">C7</f>
        <v>C:\ALW-D Daten\Akt Verband Swissolar neu\Projekte aktuell\2025 SSOE\Formulare\[SSOE_2025_Formular_SW_dfi1.xlsx]Total</v>
      </c>
      <c r="E7" s="62"/>
      <c r="F7" s="62"/>
      <c r="G7" s="62"/>
      <c r="H7" s="62"/>
      <c r="I7" s="62"/>
      <c r="J7" s="62"/>
      <c r="K7" s="62"/>
      <c r="L7" s="62"/>
      <c r="M7" s="62"/>
      <c r="O7" s="62"/>
      <c r="P7" s="62"/>
      <c r="Q7" s="62"/>
      <c r="R7" s="62"/>
      <c r="S7" s="62"/>
      <c r="T7" s="62"/>
      <c r="U7" s="62"/>
      <c r="V7" s="62"/>
      <c r="W7" s="62"/>
      <c r="X7" s="62"/>
      <c r="Y7" s="62"/>
      <c r="Z7" s="119"/>
      <c r="AA7" s="62"/>
      <c r="AB7" s="62"/>
      <c r="AC7" s="62"/>
      <c r="AD7" s="62"/>
      <c r="AE7" s="62"/>
      <c r="AF7" s="62"/>
      <c r="AG7" s="62"/>
      <c r="AH7" s="62"/>
      <c r="AI7" s="62"/>
      <c r="AJ7" s="62"/>
      <c r="AK7" s="62"/>
      <c r="AL7" s="62"/>
      <c r="AM7" s="62"/>
      <c r="AN7" s="62"/>
    </row>
    <row r="8" spans="1:124">
      <c r="A8" s="62"/>
      <c r="B8" s="70" t="s">
        <v>44</v>
      </c>
      <c r="C8" s="70">
        <f>Total!$J$1</f>
        <v>2025</v>
      </c>
      <c r="D8" s="70">
        <f>C8</f>
        <v>2025</v>
      </c>
      <c r="E8" s="62"/>
      <c r="F8" s="62"/>
      <c r="G8" s="62"/>
      <c r="H8" s="62"/>
      <c r="I8" s="62"/>
      <c r="J8" s="62"/>
      <c r="K8" s="62"/>
      <c r="L8" s="62"/>
      <c r="M8" s="62"/>
      <c r="O8" s="62"/>
      <c r="P8" s="62"/>
      <c r="Q8" s="62"/>
      <c r="R8" s="62"/>
      <c r="S8" s="62"/>
      <c r="T8" s="62"/>
      <c r="U8" s="62"/>
      <c r="V8" s="62"/>
      <c r="W8" s="62"/>
      <c r="X8" s="62"/>
      <c r="Y8" s="62"/>
      <c r="Z8" s="119"/>
      <c r="AA8" s="62"/>
      <c r="AB8" s="62"/>
      <c r="AC8" s="62"/>
      <c r="AD8" s="62"/>
      <c r="AE8" s="62"/>
      <c r="AF8" s="62"/>
      <c r="AG8" s="62"/>
      <c r="AH8" s="62"/>
      <c r="AI8" s="62"/>
      <c r="AJ8" s="62"/>
      <c r="AK8" s="62"/>
      <c r="AL8" s="62"/>
      <c r="AM8" s="62"/>
      <c r="AN8" s="62"/>
    </row>
    <row r="9" spans="1:124">
      <c r="A9" s="62"/>
      <c r="B9" s="73" t="s">
        <v>478</v>
      </c>
      <c r="C9" s="75" t="str">
        <f>Sprache</f>
        <v>Deutsch</v>
      </c>
      <c r="D9" s="76" t="str">
        <f>C9</f>
        <v>Deutsch</v>
      </c>
      <c r="E9" s="62"/>
      <c r="F9" s="62"/>
      <c r="G9" s="62"/>
      <c r="H9" s="62"/>
      <c r="I9" s="62"/>
      <c r="J9" s="62"/>
      <c r="K9" s="62"/>
      <c r="L9" s="62"/>
      <c r="M9" s="62"/>
      <c r="O9" s="62"/>
      <c r="P9" s="62"/>
      <c r="Q9" s="62"/>
      <c r="R9" s="62"/>
      <c r="S9" s="62"/>
      <c r="T9" s="62"/>
      <c r="U9" s="62"/>
      <c r="V9" s="62"/>
      <c r="W9" s="62"/>
      <c r="X9" s="62"/>
      <c r="Y9" s="62"/>
      <c r="Z9" s="119"/>
      <c r="AA9" s="62"/>
      <c r="AB9" s="62"/>
      <c r="AC9" s="62"/>
      <c r="AD9" s="62"/>
      <c r="AE9" s="62"/>
      <c r="AF9" s="62"/>
      <c r="AG9" s="62"/>
      <c r="AH9" s="62"/>
      <c r="AI9" s="62"/>
      <c r="AJ9" s="62"/>
      <c r="AK9" s="62"/>
      <c r="AL9" s="62"/>
      <c r="AM9" s="62"/>
      <c r="AN9" s="62"/>
    </row>
    <row r="10" spans="1:124">
      <c r="A10" s="62"/>
      <c r="B10" s="70" t="s">
        <v>68</v>
      </c>
      <c r="C10" s="70">
        <f>Total!$B$4</f>
        <v>0</v>
      </c>
      <c r="D10" s="77" t="str">
        <f>IF(C10=0,"-",C10)</f>
        <v>-</v>
      </c>
      <c r="E10" s="62"/>
      <c r="F10" s="62"/>
      <c r="G10" s="62"/>
      <c r="H10" s="62"/>
      <c r="I10" s="62"/>
      <c r="J10" s="62"/>
      <c r="K10" s="62"/>
      <c r="L10" s="62"/>
      <c r="M10" s="62"/>
      <c r="O10" s="62"/>
      <c r="P10" s="62"/>
      <c r="Q10" s="62"/>
      <c r="R10" s="62"/>
      <c r="S10" s="62"/>
      <c r="T10" s="62"/>
      <c r="U10" s="62"/>
      <c r="V10" s="62"/>
      <c r="W10" s="62"/>
      <c r="X10" s="62"/>
      <c r="Y10" s="62"/>
      <c r="Z10" s="119"/>
      <c r="AA10" s="62"/>
      <c r="AB10" s="62"/>
      <c r="AC10" s="62"/>
      <c r="AD10" s="62"/>
      <c r="AE10" s="62"/>
      <c r="AF10" s="62"/>
      <c r="AG10" s="62"/>
      <c r="AH10" s="62"/>
      <c r="AI10" s="62"/>
      <c r="AJ10" s="62"/>
      <c r="AK10" s="62"/>
      <c r="AL10" s="62"/>
      <c r="AM10" s="62"/>
      <c r="AN10" s="62"/>
    </row>
    <row r="11" spans="1:124">
      <c r="A11" s="62"/>
      <c r="B11" s="78" t="s">
        <v>66</v>
      </c>
      <c r="C11" s="78">
        <f>Total!$B$5</f>
        <v>0</v>
      </c>
      <c r="D11" s="79" t="str">
        <f t="shared" ref="D11:D15" si="0">IF(C11=0,"-",C11)</f>
        <v>-</v>
      </c>
      <c r="E11" s="62"/>
      <c r="F11" s="62"/>
      <c r="G11" s="62"/>
      <c r="H11" s="62"/>
      <c r="I11" s="62"/>
      <c r="J11" s="62"/>
      <c r="K11" s="62"/>
      <c r="L11" s="62"/>
      <c r="M11" s="62"/>
      <c r="O11" s="62"/>
      <c r="P11" s="62"/>
      <c r="Q11" s="62"/>
      <c r="R11" s="62"/>
      <c r="S11" s="62"/>
      <c r="T11" s="62"/>
      <c r="U11" s="62"/>
      <c r="V11" s="62"/>
      <c r="W11" s="62"/>
      <c r="X11" s="62"/>
      <c r="Y11" s="62"/>
      <c r="Z11" s="119"/>
      <c r="AA11" s="62"/>
      <c r="AB11" s="62"/>
      <c r="AC11" s="62"/>
      <c r="AD11" s="62"/>
      <c r="AE11" s="62"/>
      <c r="AF11" s="62"/>
      <c r="AG11" s="62"/>
      <c r="AH11" s="62"/>
      <c r="AI11" s="62"/>
      <c r="AJ11" s="62"/>
      <c r="AK11" s="62"/>
      <c r="AL11" s="62"/>
      <c r="AM11" s="62"/>
      <c r="AN11" s="62"/>
    </row>
    <row r="12" spans="1:124">
      <c r="A12" s="62"/>
      <c r="B12" s="78" t="s">
        <v>38</v>
      </c>
      <c r="C12" s="78">
        <f>Total!$B$6</f>
        <v>0</v>
      </c>
      <c r="D12" s="79" t="str">
        <f t="shared" si="0"/>
        <v>-</v>
      </c>
      <c r="E12" s="62"/>
      <c r="F12" s="62"/>
      <c r="G12" s="62"/>
      <c r="H12" s="62"/>
      <c r="I12" s="62"/>
      <c r="J12" s="62"/>
      <c r="K12" s="62"/>
      <c r="L12" s="62"/>
      <c r="M12" s="62"/>
      <c r="O12" s="62"/>
      <c r="P12" s="62"/>
      <c r="Q12" s="62"/>
      <c r="R12" s="62"/>
      <c r="S12" s="62"/>
      <c r="T12" s="62"/>
      <c r="U12" s="62"/>
      <c r="V12" s="62"/>
      <c r="W12" s="62"/>
      <c r="X12" s="62"/>
      <c r="Y12" s="62"/>
      <c r="Z12" s="119"/>
      <c r="AA12" s="62"/>
      <c r="AB12" s="62"/>
      <c r="AC12" s="62"/>
      <c r="AD12" s="62"/>
      <c r="AE12" s="62"/>
      <c r="AF12" s="62"/>
      <c r="AG12" s="62"/>
      <c r="AH12" s="62"/>
      <c r="AI12" s="62"/>
      <c r="AJ12" s="62"/>
      <c r="AK12" s="62"/>
      <c r="AL12" s="62"/>
      <c r="AM12" s="62"/>
      <c r="AN12" s="62"/>
    </row>
    <row r="13" spans="1:124">
      <c r="A13" s="62"/>
      <c r="B13" s="78" t="s">
        <v>39</v>
      </c>
      <c r="C13" s="78">
        <f>Total!$B$7</f>
        <v>0</v>
      </c>
      <c r="D13" s="79" t="str">
        <f t="shared" si="0"/>
        <v>-</v>
      </c>
      <c r="E13" s="62"/>
      <c r="F13" s="62"/>
      <c r="G13" s="62"/>
      <c r="H13" s="62"/>
      <c r="I13" s="62"/>
      <c r="J13" s="62"/>
      <c r="K13" s="62"/>
      <c r="L13" s="62"/>
      <c r="M13" s="62"/>
      <c r="O13" s="62"/>
      <c r="P13" s="62"/>
      <c r="Q13" s="62"/>
      <c r="R13" s="62"/>
      <c r="S13" s="62"/>
      <c r="T13" s="62"/>
      <c r="U13" s="62"/>
      <c r="V13" s="62"/>
      <c r="W13" s="62"/>
      <c r="X13" s="62"/>
      <c r="Y13" s="62"/>
      <c r="Z13" s="119"/>
      <c r="AA13" s="62"/>
      <c r="AB13" s="62"/>
      <c r="AC13" s="62"/>
      <c r="AD13" s="62"/>
      <c r="AE13" s="62"/>
      <c r="AF13" s="62"/>
      <c r="AG13" s="62"/>
      <c r="AH13" s="62"/>
      <c r="AI13" s="62"/>
      <c r="AJ13" s="62"/>
      <c r="AK13" s="62"/>
      <c r="AL13" s="62"/>
      <c r="AM13" s="62"/>
      <c r="AN13" s="62"/>
    </row>
    <row r="14" spans="1:124">
      <c r="A14" s="62"/>
      <c r="B14" s="78" t="s">
        <v>67</v>
      </c>
      <c r="C14" s="78">
        <f>Total!$B$8</f>
        <v>0</v>
      </c>
      <c r="D14" s="79" t="str">
        <f t="shared" si="0"/>
        <v>-</v>
      </c>
      <c r="E14" s="62"/>
      <c r="F14" s="62"/>
      <c r="G14" s="62"/>
      <c r="H14" s="62"/>
      <c r="I14" s="62"/>
      <c r="J14" s="62"/>
      <c r="K14" s="62"/>
      <c r="L14" s="62"/>
      <c r="M14" s="62"/>
      <c r="O14" s="62"/>
      <c r="P14" s="62"/>
      <c r="Q14" s="62"/>
      <c r="R14" s="62"/>
      <c r="S14" s="62"/>
      <c r="T14" s="62"/>
      <c r="U14" s="62"/>
      <c r="V14" s="62"/>
      <c r="W14" s="62"/>
      <c r="X14" s="62"/>
      <c r="Y14" s="62"/>
      <c r="Z14" s="119"/>
      <c r="AA14" s="62"/>
      <c r="AB14" s="62"/>
      <c r="AC14" s="62"/>
      <c r="AD14" s="62"/>
      <c r="AE14" s="62"/>
      <c r="AF14" s="62"/>
      <c r="AG14" s="62"/>
      <c r="AH14" s="62"/>
      <c r="AI14" s="62"/>
      <c r="AJ14" s="62"/>
      <c r="AK14" s="62"/>
      <c r="AL14" s="62"/>
      <c r="AM14" s="62"/>
      <c r="AN14" s="62"/>
    </row>
    <row r="15" spans="1:124">
      <c r="A15" s="62"/>
      <c r="B15" s="80" t="s">
        <v>41</v>
      </c>
      <c r="C15" s="80">
        <f>Total!$B$9</f>
        <v>0</v>
      </c>
      <c r="D15" s="81" t="str">
        <f t="shared" si="0"/>
        <v>-</v>
      </c>
      <c r="E15" s="62"/>
      <c r="F15" s="62"/>
      <c r="G15" s="62"/>
      <c r="H15" s="62"/>
      <c r="I15" s="62"/>
      <c r="J15" s="62"/>
      <c r="K15" s="62"/>
      <c r="L15" s="62"/>
      <c r="M15" s="62"/>
      <c r="O15" s="62"/>
      <c r="P15" s="62"/>
      <c r="Q15" s="62"/>
      <c r="R15" s="62"/>
      <c r="S15" s="62"/>
      <c r="T15" s="62"/>
      <c r="U15" s="62"/>
      <c r="V15" s="62"/>
      <c r="W15" s="62"/>
      <c r="X15" s="62"/>
      <c r="Y15" s="62"/>
      <c r="Z15" s="119"/>
      <c r="AA15" s="62"/>
      <c r="AB15" s="62"/>
      <c r="AC15" s="62"/>
      <c r="AD15" s="62"/>
      <c r="AE15" s="62"/>
      <c r="AF15" s="62"/>
      <c r="AG15" s="62"/>
      <c r="AH15" s="62"/>
      <c r="AI15" s="62"/>
      <c r="AJ15" s="62"/>
      <c r="AK15" s="62"/>
      <c r="AL15" s="62"/>
      <c r="AM15" s="62"/>
      <c r="AN15" s="62"/>
    </row>
    <row r="16" spans="1:124">
      <c r="A16" s="62"/>
      <c r="B16" s="82" t="s">
        <v>479</v>
      </c>
      <c r="C16" s="83" t="b">
        <v>0</v>
      </c>
      <c r="D16" s="83">
        <f>IF(C16,1,0)</f>
        <v>0</v>
      </c>
      <c r="E16" s="62"/>
      <c r="F16" s="62"/>
      <c r="G16" s="84" t="str">
        <f>IF(AND($D$16=0,SUM(D27:D40)&gt;0),"plausibel","NICHT PLAUSIBEL!!")</f>
        <v>NICHT PLAUSIBEL!!</v>
      </c>
      <c r="H16" s="84"/>
      <c r="I16" s="84"/>
      <c r="J16" s="84"/>
      <c r="K16" s="84"/>
      <c r="L16" s="84"/>
      <c r="M16" s="62"/>
      <c r="O16" s="62"/>
      <c r="P16" s="62"/>
      <c r="Q16" s="62"/>
      <c r="R16" s="62"/>
      <c r="S16" s="62"/>
      <c r="T16" s="62"/>
      <c r="U16" s="62"/>
      <c r="V16" s="62"/>
      <c r="W16" s="62"/>
      <c r="X16" s="62"/>
      <c r="Y16" s="62"/>
      <c r="Z16" s="119"/>
      <c r="AA16" s="62"/>
      <c r="AB16" s="62"/>
      <c r="AC16" s="62"/>
      <c r="AD16" s="62"/>
      <c r="AE16" s="62"/>
      <c r="AF16" s="62"/>
      <c r="AG16" s="62"/>
      <c r="AH16" s="62"/>
      <c r="AI16" s="62"/>
      <c r="AJ16" s="62"/>
      <c r="AK16" s="62"/>
      <c r="AL16" s="62"/>
      <c r="AM16" s="62"/>
      <c r="AN16" s="62"/>
    </row>
    <row r="17" spans="1:40">
      <c r="A17" s="62"/>
      <c r="B17" s="70" t="s">
        <v>4</v>
      </c>
      <c r="C17" s="85" t="b">
        <v>0</v>
      </c>
      <c r="D17" s="85">
        <f t="shared" ref="D17:D21" si="1">IF(C17,1,0)</f>
        <v>0</v>
      </c>
      <c r="E17" s="62"/>
      <c r="F17" s="62"/>
      <c r="G17" s="62"/>
      <c r="H17" s="62"/>
      <c r="I17" s="62"/>
      <c r="J17" s="62"/>
      <c r="K17" s="62"/>
      <c r="L17" s="62"/>
      <c r="M17" s="62"/>
      <c r="O17" s="62"/>
      <c r="P17" s="62"/>
      <c r="Q17" s="62"/>
      <c r="R17" s="62"/>
      <c r="S17" s="62"/>
      <c r="T17" s="62"/>
      <c r="U17" s="62"/>
      <c r="V17" s="62"/>
      <c r="W17" s="62"/>
      <c r="X17" s="62"/>
      <c r="Y17" s="62"/>
      <c r="Z17" s="119"/>
      <c r="AA17" s="62"/>
      <c r="AB17" s="62"/>
      <c r="AC17" s="62"/>
      <c r="AD17" s="62"/>
      <c r="AE17" s="62"/>
      <c r="AF17" s="62"/>
      <c r="AG17" s="62"/>
      <c r="AH17" s="62"/>
      <c r="AI17" s="62"/>
      <c r="AJ17" s="62"/>
      <c r="AK17" s="62"/>
      <c r="AL17" s="62"/>
      <c r="AM17" s="62"/>
      <c r="AN17" s="62"/>
    </row>
    <row r="18" spans="1:40">
      <c r="A18" s="62"/>
      <c r="B18" s="78" t="s">
        <v>36</v>
      </c>
      <c r="C18" s="86" t="b">
        <v>0</v>
      </c>
      <c r="D18" s="86">
        <f t="shared" si="1"/>
        <v>0</v>
      </c>
      <c r="E18" s="62"/>
      <c r="F18" s="62"/>
      <c r="G18" s="62"/>
      <c r="H18" s="62"/>
      <c r="I18" s="62"/>
      <c r="J18" s="62"/>
      <c r="K18" s="62"/>
      <c r="L18" s="62"/>
      <c r="M18" s="62"/>
      <c r="O18" s="62"/>
      <c r="P18" s="62"/>
      <c r="Q18" s="62"/>
      <c r="R18" s="62"/>
      <c r="S18" s="62"/>
      <c r="T18" s="62"/>
      <c r="U18" s="62"/>
      <c r="V18" s="62"/>
      <c r="W18" s="62"/>
      <c r="X18" s="62"/>
      <c r="Y18" s="62"/>
      <c r="Z18" s="119"/>
      <c r="AA18" s="62"/>
      <c r="AB18" s="62"/>
      <c r="AC18" s="62"/>
      <c r="AD18" s="62"/>
      <c r="AE18" s="62"/>
      <c r="AF18" s="62"/>
      <c r="AG18" s="62"/>
      <c r="AH18" s="62"/>
      <c r="AI18" s="62"/>
      <c r="AJ18" s="62"/>
      <c r="AK18" s="62"/>
      <c r="AL18" s="62"/>
      <c r="AM18" s="62"/>
      <c r="AN18" s="62"/>
    </row>
    <row r="19" spans="1:40">
      <c r="A19" s="62"/>
      <c r="B19" s="78" t="s">
        <v>480</v>
      </c>
      <c r="C19" s="86" t="b">
        <v>0</v>
      </c>
      <c r="D19" s="86">
        <f t="shared" si="1"/>
        <v>0</v>
      </c>
      <c r="E19" s="62"/>
      <c r="F19" s="62"/>
      <c r="G19" s="62"/>
      <c r="H19" s="62"/>
      <c r="I19" s="62"/>
      <c r="J19" s="62"/>
      <c r="K19" s="62"/>
      <c r="L19" s="62"/>
      <c r="M19" s="62"/>
      <c r="O19" s="62"/>
      <c r="P19" s="62"/>
      <c r="Q19" s="62"/>
      <c r="R19" s="62"/>
      <c r="S19" s="62"/>
      <c r="T19" s="62"/>
      <c r="U19" s="62"/>
      <c r="V19" s="62"/>
      <c r="W19" s="62"/>
      <c r="X19" s="62"/>
      <c r="Y19" s="62"/>
      <c r="Z19" s="119"/>
      <c r="AA19" s="62"/>
      <c r="AB19" s="62"/>
      <c r="AC19" s="62"/>
      <c r="AD19" s="62"/>
      <c r="AE19" s="62"/>
      <c r="AF19" s="62"/>
      <c r="AG19" s="62"/>
      <c r="AH19" s="62"/>
      <c r="AI19" s="62"/>
      <c r="AJ19" s="62"/>
      <c r="AK19" s="62"/>
      <c r="AL19" s="62"/>
      <c r="AM19" s="62"/>
      <c r="AN19" s="62"/>
    </row>
    <row r="20" spans="1:40" ht="12.75">
      <c r="A20" s="62"/>
      <c r="B20" s="78" t="s">
        <v>348</v>
      </c>
      <c r="C20" s="86" t="b">
        <v>0</v>
      </c>
      <c r="D20" s="86">
        <f t="shared" si="1"/>
        <v>0</v>
      </c>
      <c r="E20" s="62"/>
      <c r="F20" s="62"/>
      <c r="G20" s="84" t="str">
        <f>IF(AND($D$20=1,SUM(D37:D40)&gt;0),"plausibel","NICHT PLAUSIBEL!!")</f>
        <v>NICHT PLAUSIBEL!!</v>
      </c>
      <c r="H20" s="84"/>
      <c r="I20" s="84"/>
      <c r="J20" s="84"/>
      <c r="K20" s="84"/>
      <c r="L20" s="84"/>
      <c r="M20" s="62"/>
      <c r="O20" s="62"/>
      <c r="P20" s="62"/>
      <c r="Q20" s="62"/>
      <c r="R20" s="62"/>
      <c r="S20" s="62"/>
      <c r="T20" s="62"/>
      <c r="U20" s="62"/>
      <c r="V20" s="62"/>
      <c r="W20" s="62"/>
      <c r="X20" s="62"/>
      <c r="Y20" s="62"/>
      <c r="Z20" s="62"/>
      <c r="AA20" s="62"/>
      <c r="AB20" s="62"/>
      <c r="AC20" s="62"/>
      <c r="AD20" s="62"/>
      <c r="AE20" s="62"/>
      <c r="AF20" s="62"/>
      <c r="AG20" s="62"/>
      <c r="AH20" s="62"/>
      <c r="AI20" s="62"/>
      <c r="AJ20" s="62"/>
      <c r="AK20" s="62"/>
      <c r="AL20" s="62"/>
      <c r="AM20" s="62"/>
      <c r="AN20" s="62"/>
    </row>
    <row r="21" spans="1:40">
      <c r="A21" s="62"/>
      <c r="B21" s="73" t="s">
        <v>40</v>
      </c>
      <c r="C21" s="87" t="b">
        <v>0</v>
      </c>
      <c r="D21" s="87">
        <f t="shared" si="1"/>
        <v>0</v>
      </c>
      <c r="E21" s="62"/>
      <c r="F21" s="62"/>
      <c r="G21" s="62"/>
      <c r="H21" s="62"/>
      <c r="I21" s="62"/>
      <c r="J21" s="62"/>
      <c r="K21" s="62"/>
      <c r="L21" s="62"/>
      <c r="M21" s="62"/>
      <c r="O21" s="62"/>
      <c r="P21" s="62"/>
      <c r="Q21" s="62"/>
      <c r="R21" s="62"/>
      <c r="S21" s="62"/>
      <c r="T21" s="62"/>
      <c r="U21" s="62"/>
      <c r="V21" s="62"/>
      <c r="W21" s="62"/>
      <c r="X21" s="62"/>
      <c r="Y21" s="62"/>
      <c r="Z21" s="119"/>
      <c r="AA21" s="62"/>
      <c r="AB21" s="62"/>
      <c r="AC21" s="62"/>
      <c r="AD21" s="62"/>
      <c r="AE21" s="62"/>
      <c r="AF21" s="62"/>
      <c r="AG21" s="62"/>
      <c r="AH21" s="62"/>
      <c r="AI21" s="62"/>
      <c r="AJ21" s="62"/>
      <c r="AK21" s="62"/>
      <c r="AL21" s="62"/>
      <c r="AM21" s="62"/>
      <c r="AN21" s="62"/>
    </row>
    <row r="22" spans="1:40" ht="27" customHeight="1">
      <c r="A22" s="62"/>
      <c r="B22" s="70" t="s">
        <v>481</v>
      </c>
      <c r="C22" s="85"/>
      <c r="D22" s="88"/>
      <c r="E22" s="62"/>
      <c r="F22" s="62"/>
      <c r="G22" s="62"/>
      <c r="H22" s="62"/>
      <c r="I22" s="62"/>
      <c r="J22" s="62"/>
      <c r="K22" s="62"/>
      <c r="L22" s="62"/>
      <c r="M22" s="62"/>
      <c r="O22" s="62"/>
      <c r="P22" s="62"/>
      <c r="Q22" s="62"/>
      <c r="R22" s="62"/>
      <c r="S22" s="62"/>
      <c r="T22" s="62"/>
      <c r="U22" s="62"/>
      <c r="V22" s="62"/>
      <c r="W22" s="62"/>
      <c r="X22" s="62"/>
      <c r="Y22" s="62"/>
      <c r="Z22" s="119"/>
      <c r="AA22" s="62"/>
      <c r="AB22" s="62"/>
      <c r="AC22" s="62"/>
      <c r="AD22" s="62"/>
      <c r="AE22" s="62"/>
      <c r="AF22" s="62"/>
      <c r="AG22" s="62"/>
      <c r="AH22" s="62"/>
      <c r="AI22" s="62"/>
      <c r="AJ22" s="62"/>
      <c r="AK22" s="62"/>
      <c r="AL22" s="62"/>
      <c r="AM22" s="62"/>
      <c r="AN22" s="62"/>
    </row>
    <row r="23" spans="1:40">
      <c r="A23" s="62"/>
      <c r="B23" s="78" t="s">
        <v>482</v>
      </c>
      <c r="C23" s="86"/>
      <c r="D23" s="79" t="s">
        <v>1283</v>
      </c>
      <c r="E23" s="62"/>
      <c r="F23" s="62"/>
      <c r="G23" s="62"/>
      <c r="H23" s="62"/>
      <c r="I23" s="62"/>
      <c r="J23" s="62"/>
      <c r="K23" s="62"/>
      <c r="L23" s="62"/>
      <c r="M23" s="62"/>
      <c r="O23" s="62"/>
      <c r="P23" s="62"/>
      <c r="Q23" s="62"/>
      <c r="R23" s="62"/>
      <c r="S23" s="62"/>
      <c r="T23" s="62"/>
      <c r="U23" s="62"/>
      <c r="V23" s="62"/>
      <c r="W23" s="62"/>
      <c r="X23" s="62"/>
      <c r="Y23" s="62"/>
      <c r="Z23" s="119"/>
      <c r="AA23" s="62"/>
      <c r="AB23" s="62"/>
      <c r="AC23" s="62"/>
      <c r="AD23" s="62"/>
      <c r="AE23" s="62"/>
      <c r="AF23" s="62"/>
      <c r="AG23" s="62"/>
      <c r="AH23" s="62"/>
      <c r="AI23" s="62"/>
      <c r="AJ23" s="62"/>
      <c r="AK23" s="62"/>
      <c r="AL23" s="62"/>
      <c r="AM23" s="62"/>
      <c r="AN23" s="62"/>
    </row>
    <row r="24" spans="1:40">
      <c r="A24" s="62"/>
      <c r="B24" s="78" t="s">
        <v>483</v>
      </c>
      <c r="C24" s="89"/>
      <c r="D24" s="90"/>
      <c r="E24" s="62"/>
      <c r="F24" s="62"/>
      <c r="G24" s="62"/>
      <c r="H24" s="62"/>
      <c r="I24" s="62"/>
      <c r="J24" s="62"/>
      <c r="K24" s="62"/>
      <c r="L24" s="62"/>
      <c r="M24" s="62"/>
      <c r="O24" s="62"/>
      <c r="P24" s="62"/>
      <c r="Q24" s="62"/>
      <c r="R24" s="62"/>
      <c r="S24" s="62"/>
      <c r="T24" s="62"/>
      <c r="U24" s="62"/>
      <c r="V24" s="62"/>
      <c r="W24" s="62"/>
      <c r="X24" s="62"/>
      <c r="Y24" s="62"/>
      <c r="Z24" s="119"/>
      <c r="AA24" s="62"/>
      <c r="AB24" s="62"/>
      <c r="AC24" s="62"/>
      <c r="AD24" s="62"/>
      <c r="AE24" s="62"/>
      <c r="AF24" s="62"/>
      <c r="AG24" s="62"/>
      <c r="AH24" s="62"/>
      <c r="AI24" s="62"/>
      <c r="AJ24" s="62"/>
      <c r="AK24" s="62"/>
      <c r="AL24" s="62"/>
      <c r="AM24" s="62"/>
      <c r="AN24" s="62"/>
    </row>
    <row r="25" spans="1:40">
      <c r="A25" s="62"/>
      <c r="B25" s="78" t="s">
        <v>484</v>
      </c>
      <c r="C25" s="79">
        <f ca="1">NOW()</f>
        <v>46002.746673032409</v>
      </c>
      <c r="D25" s="79">
        <f ca="1">C25</f>
        <v>46002.746673032409</v>
      </c>
      <c r="E25" s="62"/>
      <c r="F25" s="62"/>
      <c r="G25" s="62"/>
      <c r="H25" s="62"/>
      <c r="I25" s="62"/>
      <c r="J25" s="62"/>
      <c r="K25" s="62"/>
      <c r="L25" s="62"/>
      <c r="M25" s="62"/>
      <c r="O25" s="62"/>
      <c r="P25" s="62"/>
      <c r="Q25" s="62"/>
      <c r="R25" s="62"/>
      <c r="S25" s="62"/>
      <c r="T25" s="62"/>
      <c r="U25" s="62"/>
      <c r="V25" s="62"/>
      <c r="W25" s="62"/>
      <c r="X25" s="62"/>
      <c r="Y25" s="62"/>
      <c r="Z25" s="119"/>
      <c r="AA25" s="62"/>
      <c r="AB25" s="62"/>
      <c r="AC25" s="62"/>
      <c r="AD25" s="62"/>
      <c r="AE25" s="62"/>
      <c r="AF25" s="62"/>
      <c r="AG25" s="62"/>
      <c r="AH25" s="62"/>
      <c r="AI25" s="62"/>
      <c r="AJ25" s="62"/>
      <c r="AK25" s="62"/>
      <c r="AL25" s="62"/>
      <c r="AM25" s="62"/>
      <c r="AN25" s="62"/>
    </row>
    <row r="26" spans="1:40">
      <c r="A26" s="62"/>
      <c r="B26" s="73" t="s">
        <v>292</v>
      </c>
      <c r="C26" s="87"/>
      <c r="D26" s="76" t="s">
        <v>485</v>
      </c>
      <c r="E26" s="62"/>
      <c r="F26" s="62"/>
      <c r="G26" s="62"/>
      <c r="H26" s="62"/>
      <c r="I26" s="62"/>
      <c r="J26" s="62"/>
      <c r="K26" s="62"/>
      <c r="L26" s="62"/>
      <c r="M26" s="62"/>
      <c r="O26" s="62"/>
      <c r="P26" s="62"/>
      <c r="Q26" s="62"/>
      <c r="R26" s="62"/>
      <c r="S26" s="62"/>
      <c r="T26" s="62"/>
      <c r="U26" s="62"/>
      <c r="V26" s="62"/>
      <c r="W26" s="62"/>
      <c r="X26" s="62"/>
      <c r="Y26" s="62"/>
      <c r="Z26" s="119"/>
      <c r="AA26" s="62"/>
      <c r="AB26" s="62"/>
      <c r="AC26" s="62"/>
      <c r="AD26" s="62"/>
      <c r="AE26" s="62"/>
      <c r="AF26" s="62"/>
      <c r="AG26" s="62"/>
      <c r="AH26" s="62"/>
      <c r="AI26" s="62"/>
      <c r="AJ26" s="62"/>
      <c r="AK26" s="62"/>
      <c r="AL26" s="62"/>
      <c r="AM26" s="62"/>
      <c r="AN26" s="62"/>
    </row>
    <row r="27" spans="1:40" ht="12">
      <c r="A27" s="444" t="s">
        <v>486</v>
      </c>
      <c r="B27" s="70" t="s">
        <v>69</v>
      </c>
      <c r="C27" s="91">
        <f>SUM(Total!B16:D16)</f>
        <v>0</v>
      </c>
      <c r="D27" s="91">
        <f>C27</f>
        <v>0</v>
      </c>
      <c r="E27" s="62"/>
      <c r="F27" s="62"/>
      <c r="G27" s="62"/>
      <c r="H27" s="62"/>
      <c r="I27" s="62"/>
      <c r="J27" s="62"/>
      <c r="K27" s="62"/>
      <c r="L27" s="62"/>
      <c r="M27" s="62"/>
      <c r="O27" s="62"/>
      <c r="P27" s="62"/>
      <c r="Q27" s="62"/>
      <c r="R27" s="62"/>
      <c r="S27" s="62"/>
      <c r="T27" s="62"/>
      <c r="U27" s="62"/>
      <c r="V27" s="62"/>
      <c r="W27" s="62"/>
      <c r="X27" s="62"/>
      <c r="Y27" s="62"/>
      <c r="Z27" s="62"/>
      <c r="AA27" s="62"/>
      <c r="AB27" s="62"/>
      <c r="AC27" s="62"/>
      <c r="AD27" s="62"/>
      <c r="AE27" s="62"/>
      <c r="AF27" s="62"/>
      <c r="AG27" s="62"/>
      <c r="AH27" s="62"/>
      <c r="AI27" s="62"/>
      <c r="AJ27" s="62"/>
      <c r="AK27" s="62"/>
      <c r="AL27" s="62"/>
      <c r="AM27" s="62"/>
      <c r="AN27" s="62"/>
    </row>
    <row r="28" spans="1:40" ht="12">
      <c r="A28" s="445"/>
      <c r="B28" s="78" t="s">
        <v>70</v>
      </c>
      <c r="C28" s="92">
        <f>SUM(Total!B17:D17)</f>
        <v>0</v>
      </c>
      <c r="D28" s="92">
        <f t="shared" ref="D28:D40" si="2">C28</f>
        <v>0</v>
      </c>
      <c r="E28" s="62"/>
      <c r="F28" s="62"/>
      <c r="G28" s="62"/>
      <c r="H28" s="62"/>
      <c r="I28" s="62"/>
      <c r="J28" s="62"/>
      <c r="K28" s="62"/>
      <c r="L28" s="62"/>
      <c r="M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row>
    <row r="29" spans="1:40" ht="12">
      <c r="A29" s="445"/>
      <c r="B29" s="78" t="s">
        <v>46</v>
      </c>
      <c r="C29" s="92">
        <f>SUM(Total!B18:D18)</f>
        <v>0</v>
      </c>
      <c r="D29" s="92">
        <f t="shared" si="2"/>
        <v>0</v>
      </c>
      <c r="E29" s="62"/>
      <c r="F29" s="62"/>
      <c r="G29" s="62"/>
      <c r="H29" s="62"/>
      <c r="I29" s="62"/>
      <c r="J29" s="62"/>
      <c r="K29" s="62"/>
      <c r="L29" s="62"/>
      <c r="M29" s="62"/>
      <c r="O29" s="62"/>
      <c r="P29" s="62"/>
      <c r="Q29" s="62"/>
      <c r="R29" s="62"/>
      <c r="S29" s="62"/>
      <c r="T29" s="62"/>
      <c r="U29" s="62"/>
      <c r="V29" s="62"/>
      <c r="W29" s="62"/>
      <c r="X29" s="62"/>
      <c r="Y29" s="62"/>
      <c r="Z29" s="62"/>
      <c r="AA29" s="62"/>
      <c r="AB29" s="62"/>
      <c r="AC29" s="62"/>
      <c r="AD29" s="62"/>
      <c r="AE29" s="62"/>
      <c r="AF29" s="62"/>
      <c r="AG29" s="62"/>
      <c r="AH29" s="62"/>
      <c r="AI29" s="62"/>
      <c r="AJ29" s="62"/>
      <c r="AK29" s="62"/>
      <c r="AL29" s="62"/>
      <c r="AM29" s="62"/>
      <c r="AN29" s="62"/>
    </row>
    <row r="30" spans="1:40" ht="12">
      <c r="A30" s="445"/>
      <c r="B30" s="78" t="s">
        <v>42</v>
      </c>
      <c r="C30" s="92">
        <f>SUM(Total!B19:D19)</f>
        <v>0</v>
      </c>
      <c r="D30" s="92">
        <f t="shared" si="2"/>
        <v>0</v>
      </c>
      <c r="E30" s="62"/>
      <c r="F30" s="62"/>
      <c r="G30" s="62"/>
      <c r="H30" s="62"/>
      <c r="I30" s="62"/>
      <c r="J30" s="62"/>
      <c r="K30" s="62"/>
      <c r="L30" s="62"/>
      <c r="M30" s="62"/>
      <c r="O30" s="62"/>
      <c r="P30" s="62"/>
      <c r="Q30" s="62"/>
      <c r="R30" s="62"/>
      <c r="S30" s="62"/>
      <c r="T30" s="62"/>
      <c r="U30" s="62"/>
      <c r="V30" s="62"/>
      <c r="W30" s="62"/>
      <c r="X30" s="62"/>
      <c r="Y30" s="62"/>
      <c r="Z30" s="62"/>
      <c r="AA30" s="62"/>
      <c r="AB30" s="62"/>
      <c r="AC30" s="62"/>
      <c r="AD30" s="62"/>
      <c r="AE30" s="62"/>
      <c r="AF30" s="62"/>
      <c r="AG30" s="62"/>
      <c r="AH30" s="62"/>
      <c r="AI30" s="62"/>
      <c r="AJ30" s="62"/>
      <c r="AK30" s="62"/>
      <c r="AL30" s="62"/>
      <c r="AM30" s="62"/>
      <c r="AN30" s="62"/>
    </row>
    <row r="31" spans="1:40" ht="12">
      <c r="A31" s="445"/>
      <c r="B31" s="78" t="s">
        <v>49</v>
      </c>
      <c r="C31" s="92">
        <f>SUM(Total!B20:D20)</f>
        <v>0</v>
      </c>
      <c r="D31" s="92">
        <f t="shared" si="2"/>
        <v>0</v>
      </c>
      <c r="E31" s="62"/>
      <c r="F31" s="62"/>
      <c r="G31" s="62"/>
      <c r="H31" s="62"/>
      <c r="I31" s="62"/>
      <c r="J31" s="62"/>
      <c r="K31" s="62"/>
      <c r="L31" s="62"/>
      <c r="M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row>
    <row r="32" spans="1:40" ht="12">
      <c r="A32" s="445"/>
      <c r="B32" s="73" t="s">
        <v>61</v>
      </c>
      <c r="C32" s="92">
        <f>SUM(Total!B21:D21)</f>
        <v>0</v>
      </c>
      <c r="D32" s="92">
        <f t="shared" si="2"/>
        <v>0</v>
      </c>
      <c r="E32" s="62"/>
      <c r="F32" s="62"/>
      <c r="G32" s="62"/>
      <c r="H32" s="62"/>
      <c r="I32" s="62"/>
      <c r="J32" s="62"/>
      <c r="K32" s="62"/>
      <c r="L32" s="62"/>
      <c r="M32" s="62"/>
      <c r="O32" s="62"/>
      <c r="P32" s="62"/>
      <c r="Q32" s="62"/>
      <c r="R32" s="62"/>
      <c r="S32" s="62"/>
      <c r="T32" s="62"/>
      <c r="U32" s="62"/>
      <c r="V32" s="62"/>
      <c r="W32" s="62"/>
      <c r="X32" s="62"/>
      <c r="Y32" s="62"/>
      <c r="Z32" s="62"/>
      <c r="AA32" s="62"/>
      <c r="AB32" s="62"/>
      <c r="AC32" s="62"/>
      <c r="AD32" s="62"/>
      <c r="AE32" s="62"/>
      <c r="AF32" s="62"/>
      <c r="AG32" s="62"/>
      <c r="AH32" s="62"/>
      <c r="AI32" s="62"/>
      <c r="AJ32" s="62"/>
      <c r="AK32" s="62"/>
      <c r="AL32" s="62"/>
      <c r="AM32" s="62"/>
      <c r="AN32" s="62"/>
    </row>
    <row r="33" spans="1:40" ht="12" customHeight="1">
      <c r="A33" s="444" t="s">
        <v>487</v>
      </c>
      <c r="B33" s="70" t="s">
        <v>47</v>
      </c>
      <c r="C33" s="91">
        <f>SUM(Total!H16:J16)</f>
        <v>0</v>
      </c>
      <c r="D33" s="91">
        <f>C33</f>
        <v>0</v>
      </c>
      <c r="E33" s="62"/>
      <c r="F33" s="62"/>
      <c r="G33" s="62"/>
      <c r="H33" s="62"/>
      <c r="I33" s="62"/>
      <c r="J33" s="62"/>
      <c r="K33" s="62"/>
      <c r="L33" s="62"/>
      <c r="M33" s="62"/>
      <c r="O33" s="62"/>
      <c r="P33" s="62"/>
      <c r="Q33" s="62"/>
      <c r="R33" s="62"/>
      <c r="S33" s="62"/>
      <c r="T33" s="62"/>
      <c r="U33" s="62"/>
      <c r="V33" s="62"/>
      <c r="W33" s="62"/>
      <c r="X33" s="62"/>
      <c r="Y33" s="62"/>
      <c r="Z33" s="62"/>
      <c r="AA33" s="62"/>
      <c r="AB33" s="62"/>
      <c r="AC33" s="62"/>
      <c r="AD33" s="62"/>
      <c r="AE33" s="62"/>
      <c r="AF33" s="62"/>
      <c r="AG33" s="62"/>
      <c r="AH33" s="62"/>
      <c r="AI33" s="62"/>
      <c r="AJ33" s="62"/>
      <c r="AK33" s="62"/>
      <c r="AL33" s="62"/>
      <c r="AM33" s="62"/>
      <c r="AN33" s="62"/>
    </row>
    <row r="34" spans="1:40" ht="12">
      <c r="A34" s="445"/>
      <c r="B34" s="78" t="s">
        <v>48</v>
      </c>
      <c r="C34" s="92">
        <f>SUM(Total!H17:J17)</f>
        <v>0</v>
      </c>
      <c r="D34" s="92">
        <f t="shared" si="2"/>
        <v>0</v>
      </c>
      <c r="E34" s="62"/>
      <c r="F34" s="62"/>
      <c r="G34" s="62"/>
      <c r="H34" s="62"/>
      <c r="I34" s="62"/>
      <c r="J34" s="62"/>
      <c r="K34" s="62"/>
      <c r="L34" s="62"/>
      <c r="M34" s="62"/>
      <c r="O34" s="62"/>
      <c r="P34" s="62"/>
      <c r="Q34" s="62"/>
      <c r="R34" s="62"/>
      <c r="S34" s="62"/>
      <c r="T34" s="62"/>
      <c r="U34" s="62"/>
      <c r="V34" s="62"/>
      <c r="W34" s="62"/>
      <c r="X34" s="62"/>
      <c r="Y34" s="62"/>
      <c r="Z34" s="62"/>
      <c r="AA34" s="62"/>
      <c r="AB34" s="62"/>
      <c r="AC34" s="62"/>
      <c r="AD34" s="62"/>
      <c r="AE34" s="62"/>
      <c r="AF34" s="62"/>
      <c r="AG34" s="62"/>
      <c r="AH34" s="62"/>
      <c r="AI34" s="62"/>
      <c r="AJ34" s="62"/>
      <c r="AK34" s="62"/>
      <c r="AL34" s="62"/>
      <c r="AM34" s="62"/>
      <c r="AN34" s="62"/>
    </row>
    <row r="35" spans="1:40" ht="12">
      <c r="A35" s="445"/>
      <c r="B35" s="78" t="s">
        <v>58</v>
      </c>
      <c r="C35" s="92">
        <f>SUM(Total!H18:J18)</f>
        <v>0</v>
      </c>
      <c r="D35" s="92">
        <f t="shared" si="2"/>
        <v>0</v>
      </c>
      <c r="E35" s="62"/>
      <c r="F35" s="62"/>
      <c r="G35" s="62"/>
      <c r="H35" s="62"/>
      <c r="I35" s="62"/>
      <c r="J35" s="93" t="s">
        <v>488</v>
      </c>
      <c r="K35" s="62"/>
      <c r="L35" s="62"/>
      <c r="M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row>
    <row r="36" spans="1:40" ht="12">
      <c r="A36" s="445"/>
      <c r="B36" s="73" t="s">
        <v>61</v>
      </c>
      <c r="C36" s="94">
        <f>SUM(Total!H19:J19)</f>
        <v>0</v>
      </c>
      <c r="D36" s="94">
        <f t="shared" si="2"/>
        <v>0</v>
      </c>
      <c r="E36" s="62"/>
      <c r="F36" s="62"/>
      <c r="G36" s="62"/>
      <c r="H36" s="91" t="s">
        <v>489</v>
      </c>
      <c r="I36" s="95" t="s">
        <v>9</v>
      </c>
      <c r="J36" s="91" t="s">
        <v>490</v>
      </c>
      <c r="K36" s="91" t="s">
        <v>491</v>
      </c>
      <c r="L36" s="91" t="s">
        <v>492</v>
      </c>
      <c r="M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row>
    <row r="37" spans="1:40" ht="12" customHeight="1">
      <c r="A37" s="444" t="s">
        <v>493</v>
      </c>
      <c r="B37" s="70" t="s">
        <v>52</v>
      </c>
      <c r="C37" s="91">
        <f>Total!B49</f>
        <v>0</v>
      </c>
      <c r="D37" s="91">
        <f>C37</f>
        <v>0</v>
      </c>
      <c r="E37" s="62"/>
      <c r="F37" s="62"/>
      <c r="G37" s="62"/>
      <c r="H37" s="92">
        <f>D37-I37</f>
        <v>0</v>
      </c>
      <c r="I37" s="96">
        <f>SUM(J37:L37)</f>
        <v>0</v>
      </c>
      <c r="J37" s="92">
        <f>$BV$136</f>
        <v>0</v>
      </c>
      <c r="K37" s="92">
        <f>$BV$140</f>
        <v>0</v>
      </c>
      <c r="L37" s="92">
        <f>$BV$144</f>
        <v>0</v>
      </c>
      <c r="M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row>
    <row r="38" spans="1:40" ht="12">
      <c r="A38" s="445"/>
      <c r="B38" s="78" t="s">
        <v>494</v>
      </c>
      <c r="C38" s="92">
        <f>Total!D49</f>
        <v>0</v>
      </c>
      <c r="D38" s="92">
        <f>C38</f>
        <v>0</v>
      </c>
      <c r="E38" s="62"/>
      <c r="F38" s="62"/>
      <c r="G38" s="97"/>
      <c r="H38" s="92">
        <f t="shared" ref="H38:H40" si="3">D38-I38</f>
        <v>0</v>
      </c>
      <c r="I38" s="96">
        <f t="shared" ref="I38:I40" si="4">SUM(J38:L38)</f>
        <v>0</v>
      </c>
      <c r="J38" s="92">
        <f>$BU$136</f>
        <v>0</v>
      </c>
      <c r="K38" s="92">
        <f>$BU$140</f>
        <v>0</v>
      </c>
      <c r="L38" s="92">
        <f>$BU$144</f>
        <v>0</v>
      </c>
      <c r="M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2"/>
    </row>
    <row r="39" spans="1:40" ht="12">
      <c r="A39" s="445"/>
      <c r="B39" s="78" t="s">
        <v>495</v>
      </c>
      <c r="C39" s="92">
        <f>Total!F49</f>
        <v>0</v>
      </c>
      <c r="D39" s="92">
        <f t="shared" si="2"/>
        <v>0</v>
      </c>
      <c r="E39" s="62"/>
      <c r="F39" s="62"/>
      <c r="G39" s="97"/>
      <c r="H39" s="92">
        <f t="shared" si="3"/>
        <v>0</v>
      </c>
      <c r="I39" s="96">
        <f t="shared" si="4"/>
        <v>0</v>
      </c>
      <c r="J39" s="92">
        <f>$BW$136</f>
        <v>0</v>
      </c>
      <c r="K39" s="92">
        <f>$BW$140</f>
        <v>0</v>
      </c>
      <c r="L39" s="92">
        <f>$BW$144</f>
        <v>0</v>
      </c>
      <c r="M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row>
    <row r="40" spans="1:40" ht="12">
      <c r="A40" s="445"/>
      <c r="B40" s="73" t="s">
        <v>344</v>
      </c>
      <c r="C40" s="94">
        <f>Total!H49</f>
        <v>0</v>
      </c>
      <c r="D40" s="94">
        <f t="shared" si="2"/>
        <v>0</v>
      </c>
      <c r="E40" s="62"/>
      <c r="F40" s="62"/>
      <c r="G40" s="62"/>
      <c r="H40" s="98">
        <f t="shared" si="3"/>
        <v>0</v>
      </c>
      <c r="I40" s="99">
        <f t="shared" si="4"/>
        <v>0</v>
      </c>
      <c r="J40" s="98">
        <f>$BX$136</f>
        <v>0</v>
      </c>
      <c r="K40" s="98">
        <f>$BX$140</f>
        <v>0</v>
      </c>
      <c r="L40" s="98">
        <f>$BX$144</f>
        <v>0</v>
      </c>
      <c r="M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2"/>
    </row>
    <row r="41" spans="1:40" ht="14.25" customHeight="1">
      <c r="A41" s="444" t="s">
        <v>14</v>
      </c>
      <c r="B41" s="70" t="s">
        <v>52</v>
      </c>
      <c r="C41" s="100"/>
      <c r="D41" s="91">
        <f>Input!R54</f>
        <v>0</v>
      </c>
      <c r="E41" s="62"/>
      <c r="F41" s="101" t="str">
        <f>IFERROR(D41/D37,"--")</f>
        <v>--</v>
      </c>
      <c r="G41" s="62"/>
      <c r="H41" s="92">
        <f>D41-I41</f>
        <v>0</v>
      </c>
      <c r="I41" s="96">
        <f>SUM(J41:L41)</f>
        <v>0</v>
      </c>
      <c r="J41" s="92">
        <f>$DF$136</f>
        <v>0</v>
      </c>
      <c r="K41" s="92">
        <f>$DF$140</f>
        <v>0</v>
      </c>
      <c r="L41" s="92">
        <f>$DF$144</f>
        <v>0</v>
      </c>
      <c r="M41" s="62"/>
      <c r="O41" s="62"/>
      <c r="P41" s="62"/>
      <c r="Q41" s="62"/>
      <c r="R41" s="62"/>
      <c r="S41" s="62"/>
      <c r="T41" s="62"/>
      <c r="U41" s="62"/>
      <c r="V41" s="62"/>
      <c r="W41" s="62"/>
      <c r="X41" s="62"/>
      <c r="Y41" s="62"/>
      <c r="Z41" s="119"/>
      <c r="AA41" s="62"/>
      <c r="AB41" s="62"/>
      <c r="AC41" s="62"/>
      <c r="AD41" s="62"/>
      <c r="AE41" s="62"/>
      <c r="AF41" s="62"/>
      <c r="AG41" s="62"/>
      <c r="AH41" s="62"/>
      <c r="AI41" s="62"/>
      <c r="AJ41" s="62"/>
      <c r="AK41" s="62"/>
      <c r="AL41" s="62"/>
      <c r="AM41" s="62"/>
      <c r="AN41" s="62"/>
    </row>
    <row r="42" spans="1:40">
      <c r="A42" s="445"/>
      <c r="B42" s="78" t="s">
        <v>494</v>
      </c>
      <c r="C42" s="102"/>
      <c r="D42" s="92">
        <f>Input!Q54</f>
        <v>0</v>
      </c>
      <c r="E42" s="62"/>
      <c r="F42" s="101" t="str">
        <f t="shared" ref="F42:F44" si="5">IFERROR(D42/D38,"--")</f>
        <v>--</v>
      </c>
      <c r="G42" s="447" t="str">
        <f>IF(SUM(H37:H49)=0,"identische Werte","ABWEICHUNG PRÜFEN!!")</f>
        <v>identische Werte</v>
      </c>
      <c r="H42" s="92">
        <f t="shared" ref="H42:H49" si="6">D42-I42</f>
        <v>0</v>
      </c>
      <c r="I42" s="96">
        <f t="shared" ref="I42:I49" si="7">SUM(J42:L42)</f>
        <v>0</v>
      </c>
      <c r="J42" s="92">
        <f>$DE$136</f>
        <v>0</v>
      </c>
      <c r="K42" s="92">
        <f>$DE$140</f>
        <v>0</v>
      </c>
      <c r="L42" s="92">
        <f>$DE$144</f>
        <v>0</v>
      </c>
      <c r="M42" s="62"/>
      <c r="O42" s="62"/>
      <c r="P42" s="62"/>
      <c r="Q42" s="62"/>
      <c r="R42" s="62"/>
      <c r="S42" s="62"/>
      <c r="T42" s="62"/>
      <c r="U42" s="62"/>
      <c r="V42" s="62"/>
      <c r="W42" s="62"/>
      <c r="X42" s="62"/>
      <c r="Y42" s="62"/>
      <c r="Z42" s="119"/>
      <c r="AA42" s="62"/>
      <c r="AB42" s="62"/>
      <c r="AC42" s="62"/>
      <c r="AD42" s="62"/>
      <c r="AE42" s="62"/>
      <c r="AF42" s="62"/>
      <c r="AG42" s="62"/>
      <c r="AH42" s="62"/>
      <c r="AI42" s="62"/>
      <c r="AJ42" s="62"/>
      <c r="AK42" s="62"/>
      <c r="AL42" s="62"/>
      <c r="AM42" s="62"/>
      <c r="AN42" s="62"/>
    </row>
    <row r="43" spans="1:40">
      <c r="A43" s="445"/>
      <c r="B43" s="78" t="s">
        <v>495</v>
      </c>
      <c r="C43" s="102"/>
      <c r="D43" s="92">
        <f>DG148</f>
        <v>0</v>
      </c>
      <c r="E43" s="62"/>
      <c r="F43" s="101" t="str">
        <f t="shared" si="5"/>
        <v>--</v>
      </c>
      <c r="G43" s="447"/>
      <c r="H43" s="103"/>
      <c r="I43" s="104"/>
      <c r="J43" s="103"/>
      <c r="K43" s="103"/>
      <c r="L43" s="103"/>
      <c r="M43" s="62"/>
      <c r="O43" s="62"/>
      <c r="P43" s="62"/>
      <c r="Q43" s="62"/>
      <c r="R43" s="62"/>
      <c r="S43" s="62"/>
      <c r="T43" s="62"/>
      <c r="U43" s="62"/>
      <c r="V43" s="62"/>
      <c r="W43" s="62"/>
      <c r="X43" s="62"/>
      <c r="Y43" s="62"/>
      <c r="Z43" s="119"/>
      <c r="AA43" s="62"/>
      <c r="AB43" s="62"/>
      <c r="AC43" s="62"/>
      <c r="AD43" s="62"/>
      <c r="AE43" s="62"/>
      <c r="AF43" s="62"/>
      <c r="AG43" s="62"/>
      <c r="AH43" s="62"/>
      <c r="AI43" s="62"/>
      <c r="AJ43" s="62"/>
      <c r="AK43" s="62"/>
      <c r="AL43" s="62"/>
      <c r="AM43" s="62"/>
      <c r="AN43" s="62"/>
    </row>
    <row r="44" spans="1:40">
      <c r="A44" s="446"/>
      <c r="B44" s="73" t="s">
        <v>344</v>
      </c>
      <c r="C44" s="105"/>
      <c r="D44" s="98">
        <f>DH148</f>
        <v>0</v>
      </c>
      <c r="E44" s="62"/>
      <c r="F44" s="101" t="str">
        <f t="shared" si="5"/>
        <v>--</v>
      </c>
      <c r="G44" s="447"/>
      <c r="H44" s="103"/>
      <c r="I44" s="104"/>
      <c r="J44" s="103"/>
      <c r="K44" s="103"/>
      <c r="L44" s="103"/>
      <c r="M44" s="62"/>
      <c r="O44" s="62"/>
      <c r="P44" s="62"/>
      <c r="Q44" s="62"/>
      <c r="R44" s="62"/>
      <c r="S44" s="62"/>
      <c r="T44" s="62"/>
      <c r="U44" s="62"/>
      <c r="V44" s="62"/>
      <c r="W44" s="62"/>
      <c r="X44" s="62"/>
      <c r="Y44" s="62"/>
      <c r="Z44" s="119"/>
      <c r="AA44" s="62"/>
      <c r="AB44" s="62"/>
      <c r="AC44" s="62"/>
      <c r="AD44" s="62"/>
      <c r="AE44" s="62"/>
      <c r="AF44" s="62"/>
      <c r="AG44" s="62"/>
      <c r="AH44" s="62"/>
      <c r="AI44" s="62"/>
      <c r="AJ44" s="62"/>
      <c r="AK44" s="62"/>
      <c r="AL44" s="62"/>
      <c r="AM44" s="62"/>
      <c r="AN44" s="62"/>
    </row>
    <row r="45" spans="1:40">
      <c r="A45" s="448" t="s">
        <v>289</v>
      </c>
      <c r="B45" s="106" t="s">
        <v>496</v>
      </c>
      <c r="C45" s="100"/>
      <c r="D45" s="107">
        <f>Input!L54</f>
        <v>0</v>
      </c>
      <c r="E45" s="62"/>
      <c r="F45" s="62"/>
      <c r="G45" s="447"/>
      <c r="H45" s="91">
        <f t="shared" si="6"/>
        <v>0</v>
      </c>
      <c r="I45" s="95">
        <f t="shared" si="7"/>
        <v>0</v>
      </c>
      <c r="J45" s="91">
        <f>$DI$136</f>
        <v>0</v>
      </c>
      <c r="K45" s="91">
        <f>$DI$140</f>
        <v>0</v>
      </c>
      <c r="L45" s="91">
        <f>$DI$144</f>
        <v>0</v>
      </c>
      <c r="M45" s="62"/>
      <c r="O45" s="62"/>
      <c r="P45" s="62"/>
      <c r="Q45" s="62"/>
      <c r="R45" s="62"/>
      <c r="S45" s="62"/>
      <c r="T45" s="62"/>
      <c r="U45" s="62"/>
      <c r="V45" s="62"/>
      <c r="W45" s="62"/>
      <c r="X45" s="62"/>
      <c r="Y45" s="62"/>
      <c r="Z45" s="119"/>
      <c r="AA45" s="62"/>
      <c r="AB45" s="62"/>
      <c r="AC45" s="62"/>
      <c r="AD45" s="62"/>
      <c r="AE45" s="62"/>
      <c r="AF45" s="62"/>
      <c r="AG45" s="62"/>
      <c r="AH45" s="62"/>
      <c r="AI45" s="62"/>
      <c r="AJ45" s="62"/>
      <c r="AK45" s="62"/>
      <c r="AL45" s="62"/>
      <c r="AM45" s="62"/>
      <c r="AN45" s="62"/>
    </row>
    <row r="46" spans="1:40">
      <c r="A46" s="449"/>
      <c r="B46" s="108" t="s">
        <v>497</v>
      </c>
      <c r="C46" s="102"/>
      <c r="D46" s="109">
        <f>Input!M54</f>
        <v>0</v>
      </c>
      <c r="E46" s="62"/>
      <c r="F46" s="62"/>
      <c r="G46" s="62"/>
      <c r="H46" s="92">
        <f t="shared" si="6"/>
        <v>0</v>
      </c>
      <c r="I46" s="96">
        <f t="shared" si="7"/>
        <v>0</v>
      </c>
      <c r="J46" s="92">
        <f>$DJ$136</f>
        <v>0</v>
      </c>
      <c r="K46" s="92">
        <f>$DJ$140</f>
        <v>0</v>
      </c>
      <c r="L46" s="92">
        <f>$DJ$144</f>
        <v>0</v>
      </c>
      <c r="M46" s="62"/>
      <c r="O46" s="62"/>
      <c r="P46" s="62"/>
      <c r="Q46" s="62"/>
      <c r="R46" s="62"/>
      <c r="S46" s="62"/>
      <c r="T46" s="62"/>
      <c r="U46" s="62"/>
      <c r="V46" s="62"/>
      <c r="W46" s="62"/>
      <c r="X46" s="62"/>
      <c r="Y46" s="62"/>
      <c r="Z46" s="119"/>
      <c r="AA46" s="62"/>
      <c r="AB46" s="62"/>
      <c r="AC46" s="62"/>
      <c r="AD46" s="62"/>
      <c r="AE46" s="62"/>
      <c r="AF46" s="62"/>
      <c r="AG46" s="62"/>
      <c r="AH46" s="62"/>
      <c r="AI46" s="62"/>
      <c r="AJ46" s="62"/>
      <c r="AK46" s="62"/>
      <c r="AL46" s="62"/>
      <c r="AM46" s="62"/>
      <c r="AN46" s="62"/>
    </row>
    <row r="47" spans="1:40">
      <c r="A47" s="449"/>
      <c r="B47" s="108" t="s">
        <v>498</v>
      </c>
      <c r="C47" s="102"/>
      <c r="D47" s="109">
        <f>Input!N54</f>
        <v>0</v>
      </c>
      <c r="E47" s="62"/>
      <c r="F47" s="62"/>
      <c r="G47" s="62"/>
      <c r="H47" s="92">
        <f t="shared" si="6"/>
        <v>0</v>
      </c>
      <c r="I47" s="96">
        <f t="shared" si="7"/>
        <v>0</v>
      </c>
      <c r="J47" s="92">
        <f>$DK$136</f>
        <v>0</v>
      </c>
      <c r="K47" s="92">
        <f>$DK$140</f>
        <v>0</v>
      </c>
      <c r="L47" s="92">
        <f>$DK$144</f>
        <v>0</v>
      </c>
      <c r="M47" s="62"/>
      <c r="O47" s="62"/>
      <c r="P47" s="62"/>
      <c r="Q47" s="62"/>
      <c r="R47" s="62"/>
      <c r="S47" s="62"/>
      <c r="T47" s="62"/>
      <c r="U47" s="62"/>
      <c r="V47" s="62"/>
      <c r="W47" s="62"/>
      <c r="X47" s="62"/>
      <c r="Y47" s="62"/>
      <c r="Z47" s="119"/>
      <c r="AA47" s="62"/>
      <c r="AB47" s="62"/>
      <c r="AC47" s="62"/>
      <c r="AD47" s="62"/>
      <c r="AE47" s="62"/>
      <c r="AF47" s="62"/>
      <c r="AG47" s="62"/>
      <c r="AH47" s="62"/>
      <c r="AI47" s="62"/>
      <c r="AJ47" s="62"/>
      <c r="AK47" s="62"/>
      <c r="AL47" s="62"/>
      <c r="AM47" s="62"/>
      <c r="AN47" s="62"/>
    </row>
    <row r="48" spans="1:40">
      <c r="A48" s="449"/>
      <c r="B48" s="108" t="s">
        <v>499</v>
      </c>
      <c r="C48" s="102"/>
      <c r="D48" s="109">
        <f>Input!O54</f>
        <v>0</v>
      </c>
      <c r="E48" s="62"/>
      <c r="F48" s="62"/>
      <c r="G48" s="62"/>
      <c r="H48" s="92">
        <f t="shared" si="6"/>
        <v>0</v>
      </c>
      <c r="I48" s="96">
        <f t="shared" si="7"/>
        <v>0</v>
      </c>
      <c r="J48" s="92">
        <f>$DL$136</f>
        <v>0</v>
      </c>
      <c r="K48" s="92">
        <f>$DL$140</f>
        <v>0</v>
      </c>
      <c r="L48" s="92">
        <f>$DL$144</f>
        <v>0</v>
      </c>
      <c r="M48" s="62"/>
      <c r="O48" s="62"/>
      <c r="P48" s="62"/>
      <c r="Q48" s="62"/>
      <c r="R48" s="62"/>
      <c r="S48" s="62"/>
      <c r="T48" s="62"/>
      <c r="U48" s="62"/>
      <c r="V48" s="62"/>
      <c r="W48" s="62"/>
      <c r="X48" s="62"/>
      <c r="Y48" s="62"/>
      <c r="Z48" s="119"/>
      <c r="AA48" s="62"/>
      <c r="AB48" s="62"/>
      <c r="AC48" s="62"/>
      <c r="AD48" s="62"/>
      <c r="AE48" s="62"/>
      <c r="AF48" s="62"/>
      <c r="AG48" s="62"/>
      <c r="AH48" s="62"/>
      <c r="AI48" s="62"/>
      <c r="AJ48" s="62"/>
      <c r="AK48" s="62"/>
      <c r="AL48" s="62"/>
      <c r="AM48" s="62"/>
      <c r="AN48" s="62"/>
    </row>
    <row r="49" spans="1:129">
      <c r="A49" s="449"/>
      <c r="B49" s="108" t="s">
        <v>500</v>
      </c>
      <c r="C49" s="102"/>
      <c r="D49" s="109">
        <f>Input!P54</f>
        <v>0</v>
      </c>
      <c r="E49" s="62"/>
      <c r="F49" s="62"/>
      <c r="G49" s="62"/>
      <c r="H49" s="92">
        <f t="shared" si="6"/>
        <v>0</v>
      </c>
      <c r="I49" s="96">
        <f t="shared" si="7"/>
        <v>0</v>
      </c>
      <c r="J49" s="92">
        <f>$DM$136</f>
        <v>0</v>
      </c>
      <c r="K49" s="92">
        <f>$DM$140</f>
        <v>0</v>
      </c>
      <c r="L49" s="92">
        <f>$DM$144</f>
        <v>0</v>
      </c>
      <c r="M49" s="62"/>
      <c r="O49" s="62"/>
      <c r="P49" s="62"/>
      <c r="Q49" s="62"/>
      <c r="R49" s="62"/>
      <c r="S49" s="62"/>
      <c r="T49" s="62"/>
      <c r="U49" s="62"/>
      <c r="V49" s="62"/>
      <c r="W49" s="62"/>
      <c r="X49" s="62"/>
      <c r="Y49" s="62"/>
      <c r="Z49" s="119"/>
      <c r="AA49" s="62"/>
      <c r="AB49" s="62"/>
      <c r="AC49" s="62"/>
      <c r="AD49" s="62"/>
      <c r="AE49" s="62"/>
      <c r="AF49" s="62"/>
      <c r="AG49" s="62"/>
      <c r="AH49" s="62"/>
      <c r="AI49" s="62"/>
      <c r="AJ49" s="62"/>
      <c r="AK49" s="62"/>
      <c r="AL49" s="62"/>
      <c r="AM49" s="62"/>
      <c r="AN49" s="62"/>
    </row>
    <row r="50" spans="1:129" hidden="1" outlineLevel="1">
      <c r="A50" s="62"/>
      <c r="B50" s="108" t="s">
        <v>501</v>
      </c>
      <c r="C50" s="102"/>
      <c r="D50" s="110"/>
      <c r="E50" s="62"/>
      <c r="F50" s="62"/>
      <c r="G50" s="62"/>
      <c r="H50" s="62"/>
      <c r="I50" s="62"/>
      <c r="J50" s="62"/>
      <c r="K50" s="62"/>
      <c r="L50" s="62"/>
      <c r="M50" s="62"/>
      <c r="O50" s="62"/>
      <c r="P50" s="62"/>
      <c r="Q50" s="62"/>
      <c r="R50" s="62"/>
      <c r="S50" s="62"/>
      <c r="T50" s="62"/>
      <c r="U50" s="62"/>
      <c r="V50" s="62"/>
      <c r="W50" s="62"/>
      <c r="X50" s="62"/>
      <c r="Y50" s="62"/>
      <c r="Z50" s="119"/>
      <c r="AA50" s="62"/>
      <c r="AB50" s="62"/>
      <c r="AC50" s="62"/>
      <c r="AD50" s="62"/>
      <c r="AE50" s="62"/>
      <c r="AF50" s="62"/>
      <c r="AG50" s="62"/>
      <c r="AH50" s="62"/>
      <c r="AI50" s="62"/>
      <c r="AJ50" s="62"/>
      <c r="AK50" s="62"/>
      <c r="AL50" s="62"/>
      <c r="AM50" s="62"/>
      <c r="AN50" s="62"/>
    </row>
    <row r="51" spans="1:129" hidden="1" outlineLevel="1">
      <c r="A51" s="62"/>
      <c r="B51" s="108" t="s">
        <v>502</v>
      </c>
      <c r="C51" s="102"/>
      <c r="D51" s="110"/>
      <c r="E51" s="62"/>
      <c r="F51" s="62"/>
      <c r="G51" s="62"/>
      <c r="H51" s="62"/>
      <c r="I51" s="62"/>
      <c r="J51" s="62"/>
      <c r="K51" s="62"/>
      <c r="L51" s="62"/>
      <c r="M51" s="62"/>
      <c r="O51" s="62"/>
      <c r="P51" s="62"/>
      <c r="Q51" s="62"/>
      <c r="R51" s="62"/>
      <c r="S51" s="62"/>
      <c r="T51" s="62"/>
      <c r="U51" s="62"/>
      <c r="V51" s="62"/>
      <c r="W51" s="62"/>
      <c r="X51" s="62"/>
      <c r="Y51" s="62"/>
      <c r="Z51" s="119"/>
      <c r="AA51" s="62"/>
      <c r="AB51" s="62"/>
      <c r="AC51" s="62"/>
      <c r="AD51" s="62"/>
      <c r="AE51" s="62"/>
      <c r="AF51" s="62"/>
      <c r="AG51" s="62"/>
      <c r="AH51" s="62"/>
      <c r="AI51" s="62"/>
      <c r="AJ51" s="62"/>
      <c r="AK51" s="62"/>
      <c r="AL51" s="62"/>
      <c r="AM51" s="62"/>
      <c r="AN51" s="62"/>
    </row>
    <row r="52" spans="1:129" hidden="1" outlineLevel="1">
      <c r="A52" s="62"/>
      <c r="B52" s="108" t="s">
        <v>503</v>
      </c>
      <c r="C52" s="111"/>
      <c r="D52" s="112"/>
      <c r="E52" s="62"/>
      <c r="F52" s="62"/>
      <c r="G52" s="62"/>
      <c r="H52" s="62"/>
      <c r="I52" s="62"/>
      <c r="J52" s="62"/>
      <c r="K52" s="62"/>
      <c r="L52" s="62"/>
      <c r="M52" s="62"/>
      <c r="O52" s="62"/>
      <c r="P52" s="62"/>
      <c r="Q52" s="62"/>
      <c r="R52" s="62"/>
      <c r="S52" s="62"/>
      <c r="T52" s="62"/>
      <c r="U52" s="62"/>
      <c r="V52" s="62"/>
      <c r="W52" s="62"/>
      <c r="X52" s="62"/>
      <c r="Y52" s="62"/>
      <c r="Z52" s="119"/>
      <c r="AA52" s="62"/>
      <c r="AB52" s="62"/>
      <c r="AC52" s="62"/>
      <c r="AD52" s="62"/>
      <c r="AE52" s="62"/>
      <c r="AF52" s="62"/>
      <c r="AG52" s="62"/>
      <c r="AH52" s="62"/>
      <c r="AI52" s="62"/>
      <c r="AJ52" s="62"/>
      <c r="AK52" s="62"/>
      <c r="AL52" s="62"/>
      <c r="AM52" s="62"/>
      <c r="AN52" s="62"/>
    </row>
    <row r="53" spans="1:129" hidden="1" outlineLevel="1">
      <c r="A53" s="62"/>
      <c r="B53" s="108" t="s">
        <v>504</v>
      </c>
      <c r="C53" s="111"/>
      <c r="D53" s="112"/>
      <c r="E53" s="62"/>
      <c r="F53" s="62"/>
      <c r="G53" s="62"/>
      <c r="H53" s="62"/>
      <c r="I53" s="62"/>
      <c r="J53" s="62"/>
      <c r="K53" s="62"/>
      <c r="L53" s="62"/>
      <c r="M53" s="62"/>
      <c r="O53" s="62"/>
      <c r="P53" s="62"/>
      <c r="Q53" s="62"/>
      <c r="R53" s="62"/>
      <c r="S53" s="62"/>
      <c r="T53" s="62"/>
      <c r="U53" s="62"/>
      <c r="V53" s="62"/>
      <c r="W53" s="62"/>
      <c r="X53" s="62"/>
      <c r="Y53" s="62"/>
      <c r="Z53" s="119"/>
      <c r="AA53" s="62"/>
      <c r="AB53" s="62"/>
      <c r="AC53" s="62"/>
      <c r="AD53" s="62"/>
      <c r="AE53" s="62"/>
      <c r="AF53" s="62"/>
      <c r="AG53" s="62"/>
      <c r="AH53" s="62"/>
      <c r="AI53" s="62"/>
      <c r="AJ53" s="62"/>
      <c r="AK53" s="62"/>
      <c r="AL53" s="62"/>
      <c r="AM53" s="62"/>
      <c r="AN53" s="62"/>
    </row>
    <row r="54" spans="1:129" hidden="1" outlineLevel="1">
      <c r="A54" s="62"/>
      <c r="B54" s="113" t="s">
        <v>505</v>
      </c>
      <c r="C54" s="111"/>
      <c r="D54" s="112" t="s">
        <v>506</v>
      </c>
      <c r="E54" s="62"/>
      <c r="F54" s="62"/>
      <c r="G54" s="62"/>
      <c r="H54" s="62"/>
      <c r="I54" s="62"/>
      <c r="J54" s="62"/>
      <c r="K54" s="62"/>
      <c r="L54" s="62"/>
      <c r="M54" s="62"/>
      <c r="O54" s="62"/>
      <c r="P54" s="62"/>
      <c r="Q54" s="62"/>
      <c r="R54" s="62"/>
      <c r="S54" s="62"/>
      <c r="T54" s="62"/>
      <c r="U54" s="62"/>
      <c r="V54" s="62"/>
      <c r="W54" s="62"/>
      <c r="X54" s="62"/>
      <c r="Y54" s="62"/>
      <c r="Z54" s="119"/>
      <c r="AA54" s="62"/>
      <c r="AB54" s="62"/>
      <c r="AC54" s="62"/>
      <c r="AD54" s="62"/>
      <c r="AE54" s="62"/>
      <c r="AF54" s="62"/>
      <c r="AG54" s="62"/>
      <c r="AH54" s="62"/>
      <c r="AI54" s="62"/>
      <c r="AJ54" s="62"/>
      <c r="AK54" s="62"/>
      <c r="AL54" s="62"/>
      <c r="AM54" s="62"/>
      <c r="AN54" s="62"/>
    </row>
    <row r="55" spans="1:129" s="1" customFormat="1" ht="11.25" collapsed="1">
      <c r="A55" s="114"/>
      <c r="B55" s="115" t="s">
        <v>507</v>
      </c>
      <c r="C55" s="116"/>
      <c r="D55" s="117" t="str">
        <f>"Vers. "&amp;'Ref-Tab'!B3</f>
        <v>Vers. 1.6</v>
      </c>
      <c r="E55" s="93"/>
      <c r="F55" s="93"/>
      <c r="G55" s="93"/>
      <c r="H55" s="93" t="s">
        <v>508</v>
      </c>
      <c r="I55" s="93"/>
      <c r="J55" s="93"/>
      <c r="K55" s="93"/>
      <c r="L55" s="93"/>
      <c r="M55" s="93"/>
      <c r="N55" s="118"/>
      <c r="O55" s="93"/>
      <c r="P55" s="93"/>
      <c r="Q55" s="93"/>
      <c r="R55" s="93"/>
      <c r="S55" s="93"/>
      <c r="T55" s="93"/>
      <c r="U55" s="93"/>
      <c r="V55" s="93"/>
      <c r="W55" s="93"/>
      <c r="X55" s="93"/>
      <c r="Y55" s="93"/>
      <c r="Z55" s="93"/>
      <c r="AA55" s="93"/>
      <c r="AB55" s="93"/>
      <c r="AC55" s="93"/>
      <c r="AD55" s="93"/>
      <c r="AE55" s="93"/>
      <c r="AF55" s="93"/>
      <c r="AG55" s="93"/>
      <c r="AH55" s="93"/>
      <c r="AI55" s="93"/>
      <c r="AJ55" s="93"/>
      <c r="AK55" s="93"/>
      <c r="AL55" s="93"/>
      <c r="AM55" s="93"/>
      <c r="AN55" s="93"/>
    </row>
    <row r="56" spans="1:129" hidden="1" outlineLevel="1">
      <c r="Z56" s="119"/>
      <c r="AF56" s="120"/>
      <c r="AG56" s="121"/>
      <c r="AH56" s="121"/>
      <c r="AI56" s="121"/>
      <c r="AJ56" s="122"/>
      <c r="AK56" s="121"/>
      <c r="AL56" s="121"/>
      <c r="AM56" s="121"/>
      <c r="AN56" s="122"/>
      <c r="AO56" s="123"/>
      <c r="AP56" s="121"/>
      <c r="AQ56" s="121"/>
      <c r="AR56" s="121"/>
      <c r="AS56" s="121"/>
      <c r="AT56" s="121"/>
      <c r="AU56" s="121"/>
      <c r="AV56" s="121"/>
      <c r="AW56" s="121"/>
      <c r="AX56" s="121"/>
      <c r="AY56" s="121"/>
      <c r="AZ56" s="121"/>
      <c r="BA56" s="121"/>
      <c r="BB56" s="121"/>
      <c r="BC56" s="121"/>
      <c r="BD56" s="121"/>
      <c r="BE56" s="121"/>
      <c r="BF56" s="121"/>
      <c r="BG56" s="121"/>
      <c r="BH56" s="121"/>
      <c r="BI56" s="121"/>
      <c r="BJ56" s="121"/>
      <c r="BK56" s="121"/>
      <c r="BL56" s="121"/>
      <c r="BM56" s="121"/>
      <c r="BN56" s="121"/>
      <c r="BO56" s="121"/>
      <c r="BP56" s="121"/>
      <c r="BQ56" s="121"/>
      <c r="BR56" s="121"/>
      <c r="BS56" s="121"/>
      <c r="BT56" s="121"/>
      <c r="BU56" s="121"/>
      <c r="BV56" s="121"/>
      <c r="BW56" s="121"/>
      <c r="BX56" s="122"/>
      <c r="BY56" s="123"/>
      <c r="BZ56" s="121"/>
      <c r="CA56" s="121"/>
      <c r="CB56" s="121"/>
      <c r="CC56" s="121"/>
      <c r="CD56" s="121"/>
      <c r="CE56" s="121"/>
      <c r="CF56" s="121"/>
      <c r="CG56" s="121"/>
      <c r="CH56" s="121"/>
      <c r="CI56" s="121"/>
      <c r="CJ56" s="121"/>
      <c r="CK56" s="121"/>
      <c r="CL56" s="121"/>
      <c r="CM56" s="121"/>
      <c r="CN56" s="121"/>
      <c r="CO56" s="121"/>
      <c r="CP56" s="121"/>
      <c r="CQ56" s="121"/>
      <c r="CR56" s="121"/>
      <c r="CS56" s="121"/>
      <c r="CT56" s="121"/>
      <c r="CU56" s="121"/>
      <c r="CV56" s="121"/>
      <c r="CW56" s="121"/>
      <c r="CX56" s="121"/>
      <c r="CY56" s="121"/>
      <c r="CZ56" s="121"/>
      <c r="DA56" s="121"/>
      <c r="DB56" s="121"/>
      <c r="DC56" s="121"/>
      <c r="DD56" s="121"/>
      <c r="DE56" s="121"/>
      <c r="DF56" s="121"/>
      <c r="DG56" s="121"/>
      <c r="DH56" s="122"/>
      <c r="DI56" s="120"/>
      <c r="DJ56" s="121"/>
      <c r="DK56" s="121"/>
      <c r="DL56" s="121"/>
      <c r="DM56" s="121"/>
      <c r="DN56" s="122"/>
      <c r="DW56" s="121"/>
      <c r="DX56" s="121"/>
      <c r="DY56" s="120"/>
    </row>
    <row r="57" spans="1:129" hidden="1" outlineLevel="1">
      <c r="D57" s="53" t="s">
        <v>509</v>
      </c>
      <c r="Z57" s="119"/>
      <c r="AF57" s="120"/>
      <c r="AG57" s="121"/>
      <c r="AH57" s="121"/>
      <c r="AI57" s="121"/>
      <c r="AJ57" s="122"/>
      <c r="AK57" s="121"/>
      <c r="AL57" s="121"/>
      <c r="AM57" s="121"/>
      <c r="AN57" s="122"/>
      <c r="AO57" s="123"/>
      <c r="AP57" s="121"/>
      <c r="AQ57" s="121"/>
      <c r="AR57" s="121"/>
      <c r="AS57" s="121"/>
      <c r="AT57" s="121"/>
      <c r="AU57" s="121"/>
      <c r="AV57" s="121"/>
      <c r="AW57" s="121"/>
      <c r="AX57" s="121"/>
      <c r="AY57" s="121"/>
      <c r="AZ57" s="121"/>
      <c r="BA57" s="121"/>
      <c r="BB57" s="121"/>
      <c r="BC57" s="121"/>
      <c r="BD57" s="121"/>
      <c r="BE57" s="121"/>
      <c r="BF57" s="121"/>
      <c r="BG57" s="121"/>
      <c r="BH57" s="121"/>
      <c r="BI57" s="121"/>
      <c r="BJ57" s="121"/>
      <c r="BK57" s="121"/>
      <c r="BL57" s="121"/>
      <c r="BM57" s="121"/>
      <c r="BN57" s="121"/>
      <c r="BO57" s="121"/>
      <c r="BP57" s="121"/>
      <c r="BQ57" s="121"/>
      <c r="BR57" s="121"/>
      <c r="BS57" s="121"/>
      <c r="BT57" s="121"/>
      <c r="BU57" s="121"/>
      <c r="BV57" s="121"/>
      <c r="BW57" s="121"/>
      <c r="BX57" s="122"/>
      <c r="BY57" s="123"/>
      <c r="BZ57" s="121"/>
      <c r="CA57" s="121"/>
      <c r="CB57" s="121"/>
      <c r="CC57" s="121"/>
      <c r="CD57" s="121"/>
      <c r="CE57" s="121"/>
      <c r="CF57" s="121"/>
      <c r="CG57" s="121"/>
      <c r="CH57" s="121"/>
      <c r="CI57" s="121"/>
      <c r="CJ57" s="121"/>
      <c r="CK57" s="121"/>
      <c r="CL57" s="121"/>
      <c r="CM57" s="121"/>
      <c r="CN57" s="121"/>
      <c r="CO57" s="121"/>
      <c r="CP57" s="121"/>
      <c r="CQ57" s="121"/>
      <c r="CR57" s="121"/>
      <c r="CS57" s="121"/>
      <c r="CT57" s="121"/>
      <c r="CU57" s="121"/>
      <c r="CV57" s="121"/>
      <c r="CW57" s="121"/>
      <c r="CX57" s="121"/>
      <c r="CY57" s="121"/>
      <c r="CZ57" s="121"/>
      <c r="DA57" s="121"/>
      <c r="DB57" s="121"/>
      <c r="DC57" s="121"/>
      <c r="DD57" s="121"/>
      <c r="DE57" s="121"/>
      <c r="DF57" s="121"/>
      <c r="DG57" s="121"/>
      <c r="DH57" s="122"/>
      <c r="DI57" s="120"/>
      <c r="DJ57" s="121"/>
      <c r="DK57" s="121"/>
      <c r="DL57" s="121"/>
      <c r="DM57" s="121"/>
      <c r="DN57" s="122"/>
      <c r="DW57" s="121"/>
      <c r="DX57" s="121"/>
      <c r="DY57" s="120"/>
    </row>
    <row r="58" spans="1:129" hidden="1" outlineLevel="1">
      <c r="D58" s="124" t="s">
        <v>485</v>
      </c>
      <c r="Z58" s="119"/>
      <c r="AF58" s="120"/>
      <c r="AG58" s="121"/>
      <c r="AH58" s="121"/>
      <c r="AI58" s="121"/>
      <c r="AJ58" s="122"/>
      <c r="AK58" s="121"/>
      <c r="AL58" s="121"/>
      <c r="AM58" s="121"/>
      <c r="AN58" s="122"/>
      <c r="AO58" s="123"/>
      <c r="AP58" s="121"/>
      <c r="AQ58" s="121"/>
      <c r="AR58" s="121"/>
      <c r="AS58" s="121"/>
      <c r="AT58" s="121"/>
      <c r="AU58" s="121"/>
      <c r="AV58" s="121"/>
      <c r="AW58" s="121"/>
      <c r="AX58" s="121"/>
      <c r="AY58" s="121"/>
      <c r="AZ58" s="121"/>
      <c r="BA58" s="121"/>
      <c r="BB58" s="121"/>
      <c r="BC58" s="121"/>
      <c r="BD58" s="121"/>
      <c r="BE58" s="121"/>
      <c r="BF58" s="121"/>
      <c r="BG58" s="121"/>
      <c r="BH58" s="121"/>
      <c r="BI58" s="121"/>
      <c r="BJ58" s="121"/>
      <c r="BK58" s="121"/>
      <c r="BL58" s="121"/>
      <c r="BM58" s="121"/>
      <c r="BN58" s="121"/>
      <c r="BO58" s="121"/>
      <c r="BP58" s="121"/>
      <c r="BQ58" s="121"/>
      <c r="BR58" s="121"/>
      <c r="BS58" s="121"/>
      <c r="BT58" s="121"/>
      <c r="BU58" s="121"/>
      <c r="BV58" s="121"/>
      <c r="BW58" s="121"/>
      <c r="BX58" s="122"/>
      <c r="BY58" s="123"/>
      <c r="BZ58" s="121"/>
      <c r="CA58" s="121"/>
      <c r="CB58" s="121"/>
      <c r="CC58" s="121"/>
      <c r="CD58" s="121"/>
      <c r="CE58" s="121"/>
      <c r="CF58" s="121"/>
      <c r="CG58" s="121"/>
      <c r="CH58" s="121"/>
      <c r="CI58" s="121"/>
      <c r="CJ58" s="121"/>
      <c r="CK58" s="121"/>
      <c r="CL58" s="121"/>
      <c r="CM58" s="121"/>
      <c r="CN58" s="121"/>
      <c r="CO58" s="121"/>
      <c r="CP58" s="121"/>
      <c r="CQ58" s="121"/>
      <c r="CR58" s="121"/>
      <c r="CS58" s="121"/>
      <c r="CT58" s="121"/>
      <c r="CU58" s="121"/>
      <c r="CV58" s="121"/>
      <c r="CW58" s="121"/>
      <c r="CX58" s="121"/>
      <c r="CY58" s="121"/>
      <c r="CZ58" s="121"/>
      <c r="DA58" s="121"/>
      <c r="DB58" s="121"/>
      <c r="DC58" s="121"/>
      <c r="DD58" s="121"/>
      <c r="DE58" s="121"/>
      <c r="DF58" s="121"/>
      <c r="DG58" s="121"/>
      <c r="DH58" s="122"/>
      <c r="DI58" s="120"/>
      <c r="DJ58" s="121"/>
      <c r="DK58" s="121"/>
      <c r="DL58" s="121"/>
      <c r="DM58" s="121"/>
      <c r="DN58" s="122"/>
      <c r="DW58" s="121"/>
      <c r="DX58" s="121"/>
      <c r="DY58" s="120"/>
    </row>
    <row r="59" spans="1:129" hidden="1" outlineLevel="1">
      <c r="D59" s="124" t="s">
        <v>510</v>
      </c>
      <c r="Z59" s="119"/>
      <c r="AF59" s="120"/>
      <c r="AG59" s="121"/>
      <c r="AH59" s="121"/>
      <c r="AI59" s="121"/>
      <c r="AJ59" s="122"/>
      <c r="AK59" s="121"/>
      <c r="AL59" s="121"/>
      <c r="AM59" s="121"/>
      <c r="AN59" s="122"/>
      <c r="AO59" s="123"/>
      <c r="AP59" s="121"/>
      <c r="AQ59" s="121"/>
      <c r="AR59" s="121"/>
      <c r="AS59" s="121"/>
      <c r="AT59" s="121"/>
      <c r="AU59" s="121"/>
      <c r="AV59" s="121"/>
      <c r="AW59" s="121"/>
      <c r="AX59" s="121"/>
      <c r="AY59" s="121"/>
      <c r="AZ59" s="121"/>
      <c r="BA59" s="121"/>
      <c r="BB59" s="121"/>
      <c r="BC59" s="121"/>
      <c r="BD59" s="121"/>
      <c r="BE59" s="121"/>
      <c r="BF59" s="121"/>
      <c r="BG59" s="121"/>
      <c r="BH59" s="121"/>
      <c r="BI59" s="121"/>
      <c r="BJ59" s="121"/>
      <c r="BK59" s="121"/>
      <c r="BL59" s="121"/>
      <c r="BM59" s="121"/>
      <c r="BN59" s="121"/>
      <c r="BO59" s="121"/>
      <c r="BP59" s="121"/>
      <c r="BQ59" s="121"/>
      <c r="BR59" s="121"/>
      <c r="BS59" s="121"/>
      <c r="BT59" s="121"/>
      <c r="BU59" s="121"/>
      <c r="BV59" s="121"/>
      <c r="BW59" s="121"/>
      <c r="BX59" s="122"/>
      <c r="BY59" s="123"/>
      <c r="BZ59" s="121"/>
      <c r="CA59" s="121"/>
      <c r="CB59" s="121"/>
      <c r="CC59" s="121"/>
      <c r="CD59" s="121"/>
      <c r="CE59" s="121"/>
      <c r="CF59" s="121"/>
      <c r="CG59" s="121"/>
      <c r="CH59" s="121"/>
      <c r="CI59" s="121"/>
      <c r="CJ59" s="121"/>
      <c r="CK59" s="121"/>
      <c r="CL59" s="121"/>
      <c r="CM59" s="121"/>
      <c r="CN59" s="121"/>
      <c r="CO59" s="121"/>
      <c r="CP59" s="121"/>
      <c r="CQ59" s="121"/>
      <c r="CR59" s="121"/>
      <c r="CS59" s="121"/>
      <c r="CT59" s="121"/>
      <c r="CU59" s="121"/>
      <c r="CV59" s="121"/>
      <c r="CW59" s="121"/>
      <c r="CX59" s="121"/>
      <c r="CY59" s="121"/>
      <c r="CZ59" s="121"/>
      <c r="DA59" s="121"/>
      <c r="DB59" s="121"/>
      <c r="DC59" s="121"/>
      <c r="DD59" s="121"/>
      <c r="DE59" s="121"/>
      <c r="DF59" s="121"/>
      <c r="DG59" s="121"/>
      <c r="DH59" s="122"/>
      <c r="DI59" s="120"/>
      <c r="DJ59" s="121"/>
      <c r="DK59" s="121"/>
      <c r="DL59" s="121"/>
      <c r="DM59" s="121"/>
      <c r="DN59" s="122"/>
      <c r="DW59" s="121"/>
      <c r="DX59" s="121"/>
      <c r="DY59" s="120"/>
    </row>
    <row r="60" spans="1:129" hidden="1" outlineLevel="1">
      <c r="D60" s="124" t="s">
        <v>511</v>
      </c>
      <c r="Z60" s="119"/>
      <c r="AF60" s="120"/>
      <c r="AG60" s="121"/>
      <c r="AH60" s="121"/>
      <c r="AI60" s="121"/>
      <c r="AJ60" s="122"/>
      <c r="AK60" s="121"/>
      <c r="AL60" s="121"/>
      <c r="AM60" s="121"/>
      <c r="AN60" s="122"/>
      <c r="AO60" s="123"/>
      <c r="AP60" s="121"/>
      <c r="AQ60" s="121"/>
      <c r="AR60" s="121"/>
      <c r="AS60" s="121"/>
      <c r="AT60" s="121"/>
      <c r="AU60" s="121"/>
      <c r="AV60" s="121"/>
      <c r="AW60" s="121"/>
      <c r="AX60" s="121"/>
      <c r="AY60" s="121"/>
      <c r="AZ60" s="121"/>
      <c r="BA60" s="121"/>
      <c r="BB60" s="121"/>
      <c r="BC60" s="121"/>
      <c r="BD60" s="121"/>
      <c r="BE60" s="121"/>
      <c r="BF60" s="121"/>
      <c r="BG60" s="121"/>
      <c r="BH60" s="121"/>
      <c r="BI60" s="121"/>
      <c r="BJ60" s="121"/>
      <c r="BK60" s="121"/>
      <c r="BL60" s="121"/>
      <c r="BM60" s="121"/>
      <c r="BN60" s="121"/>
      <c r="BO60" s="121"/>
      <c r="BP60" s="121"/>
      <c r="BQ60" s="121"/>
      <c r="BR60" s="121"/>
      <c r="BS60" s="121"/>
      <c r="BT60" s="121"/>
      <c r="BU60" s="121"/>
      <c r="BV60" s="121"/>
      <c r="BW60" s="121"/>
      <c r="BX60" s="122"/>
      <c r="BY60" s="123"/>
      <c r="BZ60" s="121"/>
      <c r="CA60" s="121"/>
      <c r="CB60" s="121"/>
      <c r="CC60" s="121"/>
      <c r="CD60" s="121"/>
      <c r="CE60" s="121"/>
      <c r="CF60" s="121"/>
      <c r="CG60" s="121"/>
      <c r="CH60" s="121"/>
      <c r="CI60" s="121"/>
      <c r="CJ60" s="121"/>
      <c r="CK60" s="121"/>
      <c r="CL60" s="121"/>
      <c r="CM60" s="121"/>
      <c r="CN60" s="121"/>
      <c r="CO60" s="121"/>
      <c r="CP60" s="121"/>
      <c r="CQ60" s="121"/>
      <c r="CR60" s="121"/>
      <c r="CS60" s="121"/>
      <c r="CT60" s="121"/>
      <c r="CU60" s="121"/>
      <c r="CV60" s="121"/>
      <c r="CW60" s="121"/>
      <c r="CX60" s="121"/>
      <c r="CY60" s="121"/>
      <c r="CZ60" s="121"/>
      <c r="DA60" s="121"/>
      <c r="DB60" s="121"/>
      <c r="DC60" s="121"/>
      <c r="DD60" s="121"/>
      <c r="DE60" s="121"/>
      <c r="DF60" s="121"/>
      <c r="DG60" s="121"/>
      <c r="DH60" s="122"/>
      <c r="DI60" s="120"/>
      <c r="DJ60" s="121"/>
      <c r="DK60" s="121"/>
      <c r="DL60" s="121"/>
      <c r="DM60" s="121"/>
      <c r="DN60" s="122"/>
      <c r="DW60" s="121"/>
      <c r="DX60" s="121"/>
      <c r="DY60" s="120"/>
    </row>
    <row r="61" spans="1:129" hidden="1" outlineLevel="1">
      <c r="D61" s="124" t="s">
        <v>512</v>
      </c>
      <c r="Z61" s="119"/>
      <c r="AF61" s="120"/>
      <c r="AG61" s="121"/>
      <c r="AH61" s="121"/>
      <c r="AI61" s="121"/>
      <c r="AJ61" s="122"/>
      <c r="AK61" s="121"/>
      <c r="AL61" s="121"/>
      <c r="AM61" s="121"/>
      <c r="AN61" s="122"/>
      <c r="AO61" s="123"/>
      <c r="AP61" s="121"/>
      <c r="AQ61" s="121"/>
      <c r="AR61" s="121"/>
      <c r="AS61" s="121"/>
      <c r="AT61" s="121"/>
      <c r="AU61" s="121"/>
      <c r="AV61" s="121"/>
      <c r="AW61" s="121"/>
      <c r="AX61" s="121"/>
      <c r="AY61" s="121"/>
      <c r="AZ61" s="121"/>
      <c r="BA61" s="121"/>
      <c r="BB61" s="121"/>
      <c r="BC61" s="121"/>
      <c r="BD61" s="121"/>
      <c r="BE61" s="121"/>
      <c r="BF61" s="121"/>
      <c r="BG61" s="121"/>
      <c r="BH61" s="121"/>
      <c r="BI61" s="121"/>
      <c r="BJ61" s="121"/>
      <c r="BK61" s="121"/>
      <c r="BL61" s="121"/>
      <c r="BM61" s="121"/>
      <c r="BN61" s="121"/>
      <c r="BO61" s="121"/>
      <c r="BP61" s="121"/>
      <c r="BQ61" s="121"/>
      <c r="BR61" s="121"/>
      <c r="BS61" s="121"/>
      <c r="BT61" s="121"/>
      <c r="BU61" s="121"/>
      <c r="BV61" s="121"/>
      <c r="BW61" s="121"/>
      <c r="BX61" s="122"/>
      <c r="BY61" s="123"/>
      <c r="BZ61" s="121"/>
      <c r="CA61" s="121"/>
      <c r="CB61" s="121"/>
      <c r="CC61" s="121"/>
      <c r="CD61" s="121"/>
      <c r="CE61" s="121"/>
      <c r="CF61" s="121"/>
      <c r="CG61" s="121"/>
      <c r="CH61" s="121"/>
      <c r="CI61" s="121"/>
      <c r="CJ61" s="121"/>
      <c r="CK61" s="121"/>
      <c r="CL61" s="121"/>
      <c r="CM61" s="121"/>
      <c r="CN61" s="121"/>
      <c r="CO61" s="121"/>
      <c r="CP61" s="121"/>
      <c r="CQ61" s="121"/>
      <c r="CR61" s="121"/>
      <c r="CS61" s="121"/>
      <c r="CT61" s="121"/>
      <c r="CU61" s="121"/>
      <c r="CV61" s="121"/>
      <c r="CW61" s="121"/>
      <c r="CX61" s="121"/>
      <c r="CY61" s="121"/>
      <c r="CZ61" s="121"/>
      <c r="DA61" s="121"/>
      <c r="DB61" s="121"/>
      <c r="DC61" s="121"/>
      <c r="DD61" s="121"/>
      <c r="DE61" s="121"/>
      <c r="DF61" s="121"/>
      <c r="DG61" s="121"/>
      <c r="DH61" s="122"/>
      <c r="DI61" s="120"/>
      <c r="DJ61" s="121"/>
      <c r="DK61" s="121"/>
      <c r="DL61" s="121"/>
      <c r="DM61" s="121"/>
      <c r="DN61" s="122"/>
      <c r="DW61" s="121"/>
      <c r="DX61" s="121"/>
      <c r="DY61" s="120"/>
    </row>
    <row r="62" spans="1:129" hidden="1" outlineLevel="1">
      <c r="D62" s="124" t="s">
        <v>513</v>
      </c>
      <c r="Z62" s="119"/>
      <c r="AF62" s="120"/>
      <c r="AG62" s="121"/>
      <c r="AH62" s="121"/>
      <c r="AI62" s="121"/>
      <c r="AJ62" s="122"/>
      <c r="AK62" s="121"/>
      <c r="AL62" s="121"/>
      <c r="AM62" s="121"/>
      <c r="AN62" s="122"/>
      <c r="AO62" s="123"/>
      <c r="AP62" s="121"/>
      <c r="AQ62" s="121"/>
      <c r="AR62" s="121"/>
      <c r="AS62" s="121"/>
      <c r="AT62" s="121"/>
      <c r="AU62" s="121"/>
      <c r="AV62" s="121"/>
      <c r="AW62" s="121"/>
      <c r="AX62" s="121"/>
      <c r="AY62" s="121"/>
      <c r="AZ62" s="121"/>
      <c r="BA62" s="121"/>
      <c r="BB62" s="121"/>
      <c r="BC62" s="121"/>
      <c r="BD62" s="121"/>
      <c r="BE62" s="121"/>
      <c r="BF62" s="121"/>
      <c r="BG62" s="121"/>
      <c r="BH62" s="121"/>
      <c r="BI62" s="121"/>
      <c r="BJ62" s="121"/>
      <c r="BK62" s="121"/>
      <c r="BL62" s="121"/>
      <c r="BM62" s="121"/>
      <c r="BN62" s="121"/>
      <c r="BO62" s="121"/>
      <c r="BP62" s="121"/>
      <c r="BQ62" s="121"/>
      <c r="BR62" s="121"/>
      <c r="BS62" s="121"/>
      <c r="BT62" s="121"/>
      <c r="BU62" s="121"/>
      <c r="BV62" s="121"/>
      <c r="BW62" s="121"/>
      <c r="BX62" s="122"/>
      <c r="BY62" s="123"/>
      <c r="BZ62" s="121"/>
      <c r="CA62" s="121"/>
      <c r="CB62" s="121"/>
      <c r="CC62" s="121"/>
      <c r="CD62" s="121"/>
      <c r="CE62" s="121"/>
      <c r="CF62" s="121"/>
      <c r="CG62" s="121"/>
      <c r="CH62" s="121"/>
      <c r="CI62" s="121"/>
      <c r="CJ62" s="121"/>
      <c r="CK62" s="121"/>
      <c r="CL62" s="121"/>
      <c r="CM62" s="121"/>
      <c r="CN62" s="121"/>
      <c r="CO62" s="121"/>
      <c r="CP62" s="121"/>
      <c r="CQ62" s="121"/>
      <c r="CR62" s="121"/>
      <c r="CS62" s="121"/>
      <c r="CT62" s="121"/>
      <c r="CU62" s="121"/>
      <c r="CV62" s="121"/>
      <c r="CW62" s="121"/>
      <c r="CX62" s="121"/>
      <c r="CY62" s="121"/>
      <c r="CZ62" s="121"/>
      <c r="DA62" s="121"/>
      <c r="DB62" s="121"/>
      <c r="DC62" s="121"/>
      <c r="DD62" s="121"/>
      <c r="DE62" s="121"/>
      <c r="DF62" s="121"/>
      <c r="DG62" s="121"/>
      <c r="DH62" s="122"/>
      <c r="DI62" s="120"/>
      <c r="DJ62" s="121"/>
      <c r="DK62" s="121"/>
      <c r="DL62" s="121"/>
      <c r="DM62" s="121"/>
      <c r="DN62" s="122"/>
      <c r="DW62" s="121"/>
      <c r="DX62" s="121"/>
      <c r="DY62" s="120"/>
    </row>
    <row r="63" spans="1:129" hidden="1" outlineLevel="1">
      <c r="D63" s="124" t="s">
        <v>514</v>
      </c>
      <c r="Z63" s="119"/>
      <c r="AF63" s="120"/>
      <c r="AG63" s="121"/>
      <c r="AH63" s="121"/>
      <c r="AI63" s="121"/>
      <c r="AJ63" s="122"/>
      <c r="AK63" s="121"/>
      <c r="AL63" s="121"/>
      <c r="AM63" s="121"/>
      <c r="AN63" s="122"/>
      <c r="AO63" s="123"/>
      <c r="AP63" s="121"/>
      <c r="AQ63" s="121"/>
      <c r="AR63" s="121"/>
      <c r="AS63" s="121"/>
      <c r="AT63" s="121"/>
      <c r="AU63" s="121"/>
      <c r="AV63" s="121"/>
      <c r="AW63" s="121"/>
      <c r="AX63" s="121"/>
      <c r="AY63" s="121"/>
      <c r="AZ63" s="121"/>
      <c r="BA63" s="121"/>
      <c r="BB63" s="121"/>
      <c r="BC63" s="121"/>
      <c r="BD63" s="121"/>
      <c r="BE63" s="121"/>
      <c r="BF63" s="121"/>
      <c r="BG63" s="121"/>
      <c r="BH63" s="121"/>
      <c r="BI63" s="121"/>
      <c r="BJ63" s="121"/>
      <c r="BK63" s="121"/>
      <c r="BL63" s="121"/>
      <c r="BM63" s="121"/>
      <c r="BN63" s="121"/>
      <c r="BO63" s="121"/>
      <c r="BP63" s="121"/>
      <c r="BQ63" s="121"/>
      <c r="BR63" s="121"/>
      <c r="BS63" s="121"/>
      <c r="BT63" s="121"/>
      <c r="BU63" s="121"/>
      <c r="BV63" s="121"/>
      <c r="BW63" s="121"/>
      <c r="BX63" s="122"/>
      <c r="BY63" s="123"/>
      <c r="BZ63" s="121"/>
      <c r="CA63" s="121"/>
      <c r="CB63" s="121"/>
      <c r="CC63" s="121"/>
      <c r="CD63" s="121"/>
      <c r="CE63" s="121"/>
      <c r="CF63" s="121"/>
      <c r="CG63" s="121"/>
      <c r="CH63" s="121"/>
      <c r="CI63" s="121"/>
      <c r="CJ63" s="121"/>
      <c r="CK63" s="121"/>
      <c r="CL63" s="121"/>
      <c r="CM63" s="121"/>
      <c r="CN63" s="121"/>
      <c r="CO63" s="121"/>
      <c r="CP63" s="121"/>
      <c r="CQ63" s="121"/>
      <c r="CR63" s="121"/>
      <c r="CS63" s="121"/>
      <c r="CT63" s="121"/>
      <c r="CU63" s="121"/>
      <c r="CV63" s="121"/>
      <c r="CW63" s="121"/>
      <c r="CX63" s="121"/>
      <c r="CY63" s="121"/>
      <c r="CZ63" s="121"/>
      <c r="DA63" s="121"/>
      <c r="DB63" s="121"/>
      <c r="DC63" s="121"/>
      <c r="DD63" s="121"/>
      <c r="DE63" s="121"/>
      <c r="DF63" s="121"/>
      <c r="DG63" s="121"/>
      <c r="DH63" s="122"/>
      <c r="DI63" s="120"/>
      <c r="DJ63" s="121"/>
      <c r="DK63" s="121"/>
      <c r="DL63" s="121"/>
      <c r="DM63" s="121"/>
      <c r="DN63" s="122"/>
      <c r="DW63" s="121"/>
      <c r="DX63" s="121"/>
      <c r="DY63" s="120"/>
    </row>
    <row r="64" spans="1:129" hidden="1" outlineLevel="1">
      <c r="D64" s="124" t="s">
        <v>515</v>
      </c>
      <c r="Z64" s="119"/>
      <c r="AF64" s="120"/>
      <c r="AG64" s="121"/>
      <c r="AH64" s="121"/>
      <c r="AI64" s="121"/>
      <c r="AJ64" s="122"/>
      <c r="AK64" s="121"/>
      <c r="AL64" s="121"/>
      <c r="AM64" s="121"/>
      <c r="AN64" s="122"/>
      <c r="AO64" s="123"/>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21"/>
      <c r="BR64" s="121"/>
      <c r="BS64" s="121"/>
      <c r="BT64" s="121"/>
      <c r="BU64" s="121"/>
      <c r="BV64" s="121"/>
      <c r="BW64" s="121"/>
      <c r="BX64" s="122"/>
      <c r="BY64" s="123"/>
      <c r="BZ64" s="121"/>
      <c r="CA64" s="121"/>
      <c r="CB64" s="121"/>
      <c r="CC64" s="121"/>
      <c r="CD64" s="121"/>
      <c r="CE64" s="121"/>
      <c r="CF64" s="121"/>
      <c r="CG64" s="121"/>
      <c r="CH64" s="121"/>
      <c r="CI64" s="121"/>
      <c r="CJ64" s="121"/>
      <c r="CK64" s="121"/>
      <c r="CL64" s="121"/>
      <c r="CM64" s="121"/>
      <c r="CN64" s="121"/>
      <c r="CO64" s="121"/>
      <c r="CP64" s="121"/>
      <c r="CQ64" s="121"/>
      <c r="CR64" s="121"/>
      <c r="CS64" s="121"/>
      <c r="CT64" s="121"/>
      <c r="CU64" s="121"/>
      <c r="CV64" s="121"/>
      <c r="CW64" s="121"/>
      <c r="CX64" s="121"/>
      <c r="CY64" s="121"/>
      <c r="CZ64" s="121"/>
      <c r="DA64" s="121"/>
      <c r="DB64" s="121"/>
      <c r="DC64" s="121"/>
      <c r="DD64" s="121"/>
      <c r="DE64" s="121"/>
      <c r="DF64" s="121"/>
      <c r="DG64" s="121"/>
      <c r="DH64" s="122"/>
      <c r="DI64" s="120"/>
      <c r="DJ64" s="121"/>
      <c r="DK64" s="121"/>
      <c r="DL64" s="121"/>
      <c r="DM64" s="121"/>
      <c r="DN64" s="122"/>
      <c r="DW64" s="121"/>
      <c r="DX64" s="121"/>
      <c r="DY64" s="120"/>
    </row>
    <row r="65" spans="1:129" hidden="1" outlineLevel="1">
      <c r="D65" s="124"/>
      <c r="Z65" s="119"/>
      <c r="AF65" s="120"/>
      <c r="AG65" s="121"/>
      <c r="AH65" s="121"/>
      <c r="AI65" s="121"/>
      <c r="AJ65" s="122"/>
      <c r="AK65" s="121"/>
      <c r="AL65" s="121"/>
      <c r="AM65" s="121"/>
      <c r="AN65" s="122"/>
      <c r="AO65" s="123"/>
      <c r="AP65" s="121"/>
      <c r="AQ65" s="121"/>
      <c r="AR65" s="121"/>
      <c r="AS65" s="121"/>
      <c r="AT65" s="121"/>
      <c r="AU65" s="121"/>
      <c r="AV65" s="121"/>
      <c r="AW65" s="121"/>
      <c r="AX65" s="121"/>
      <c r="AY65" s="121"/>
      <c r="AZ65" s="121"/>
      <c r="BA65" s="121"/>
      <c r="BB65" s="121"/>
      <c r="BC65" s="121"/>
      <c r="BD65" s="121"/>
      <c r="BE65" s="121"/>
      <c r="BF65" s="121"/>
      <c r="BG65" s="121"/>
      <c r="BH65" s="121"/>
      <c r="BI65" s="121"/>
      <c r="BJ65" s="121"/>
      <c r="BK65" s="121"/>
      <c r="BL65" s="121"/>
      <c r="BM65" s="121"/>
      <c r="BN65" s="121"/>
      <c r="BO65" s="121"/>
      <c r="BP65" s="121"/>
      <c r="BQ65" s="121"/>
      <c r="BR65" s="121"/>
      <c r="BS65" s="121"/>
      <c r="BT65" s="121"/>
      <c r="BU65" s="121"/>
      <c r="BV65" s="121"/>
      <c r="BW65" s="121"/>
      <c r="BX65" s="122"/>
      <c r="BY65" s="123"/>
      <c r="BZ65" s="121"/>
      <c r="CA65" s="121"/>
      <c r="CB65" s="121"/>
      <c r="CC65" s="121"/>
      <c r="CD65" s="121"/>
      <c r="CE65" s="121"/>
      <c r="CF65" s="121"/>
      <c r="CG65" s="121"/>
      <c r="CH65" s="121"/>
      <c r="CI65" s="121"/>
      <c r="CJ65" s="121"/>
      <c r="CK65" s="121"/>
      <c r="CL65" s="121"/>
      <c r="CM65" s="121"/>
      <c r="CN65" s="121"/>
      <c r="CO65" s="121"/>
      <c r="CP65" s="121"/>
      <c r="CQ65" s="121"/>
      <c r="CR65" s="121"/>
      <c r="CS65" s="121"/>
      <c r="CT65" s="121"/>
      <c r="CU65" s="121"/>
      <c r="CV65" s="121"/>
      <c r="CW65" s="121"/>
      <c r="CX65" s="121"/>
      <c r="CY65" s="121"/>
      <c r="CZ65" s="121"/>
      <c r="DA65" s="121"/>
      <c r="DB65" s="121"/>
      <c r="DC65" s="121"/>
      <c r="DD65" s="121"/>
      <c r="DE65" s="121"/>
      <c r="DF65" s="121"/>
      <c r="DG65" s="121"/>
      <c r="DH65" s="122"/>
      <c r="DI65" s="120"/>
      <c r="DJ65" s="121"/>
      <c r="DK65" s="121"/>
      <c r="DL65" s="121"/>
      <c r="DM65" s="121"/>
      <c r="DN65" s="122"/>
      <c r="DW65" s="121"/>
      <c r="DX65" s="121"/>
      <c r="DY65" s="120"/>
    </row>
    <row r="66" spans="1:129" hidden="1" outlineLevel="1">
      <c r="Z66" s="119"/>
      <c r="AF66" s="125"/>
      <c r="AG66" s="126"/>
      <c r="AH66" s="126"/>
      <c r="AI66" s="126"/>
      <c r="AJ66" s="127"/>
      <c r="AK66" s="126"/>
      <c r="AL66" s="126"/>
      <c r="AM66" s="126"/>
      <c r="AN66" s="127"/>
      <c r="AO66" s="128"/>
      <c r="AP66" s="126"/>
      <c r="AQ66" s="126"/>
      <c r="AR66" s="126"/>
      <c r="AS66" s="126"/>
      <c r="AT66" s="126"/>
      <c r="AU66" s="126"/>
      <c r="AV66" s="126"/>
      <c r="AW66" s="126"/>
      <c r="AX66" s="126"/>
      <c r="AY66" s="126"/>
      <c r="AZ66" s="126"/>
      <c r="BA66" s="126"/>
      <c r="BB66" s="126"/>
      <c r="BC66" s="126"/>
      <c r="BD66" s="126"/>
      <c r="BE66" s="126"/>
      <c r="BF66" s="126"/>
      <c r="BG66" s="126"/>
      <c r="BH66" s="126"/>
      <c r="BI66" s="126"/>
      <c r="BJ66" s="126"/>
      <c r="BK66" s="126"/>
      <c r="BL66" s="126"/>
      <c r="BM66" s="126"/>
      <c r="BN66" s="126"/>
      <c r="BO66" s="126"/>
      <c r="BP66" s="126"/>
      <c r="BQ66" s="126"/>
      <c r="BR66" s="126"/>
      <c r="BS66" s="126"/>
      <c r="BT66" s="126"/>
      <c r="BU66" s="126"/>
      <c r="BV66" s="126"/>
      <c r="BW66" s="126"/>
      <c r="BX66" s="127"/>
      <c r="BY66" s="128"/>
      <c r="BZ66" s="126"/>
      <c r="CA66" s="126"/>
      <c r="CB66" s="126"/>
      <c r="CC66" s="126"/>
      <c r="CD66" s="126"/>
      <c r="CE66" s="126"/>
      <c r="CF66" s="126"/>
      <c r="CG66" s="126"/>
      <c r="CH66" s="126"/>
      <c r="CI66" s="126"/>
      <c r="CJ66" s="126"/>
      <c r="CK66" s="126"/>
      <c r="CL66" s="126"/>
      <c r="CM66" s="126"/>
      <c r="CN66" s="126"/>
      <c r="CO66" s="126"/>
      <c r="CP66" s="126"/>
      <c r="CQ66" s="126"/>
      <c r="CR66" s="126"/>
      <c r="CS66" s="126"/>
      <c r="CT66" s="126"/>
      <c r="CU66" s="126"/>
      <c r="CV66" s="126"/>
      <c r="CW66" s="126"/>
      <c r="CX66" s="126"/>
      <c r="CY66" s="126"/>
      <c r="CZ66" s="126"/>
      <c r="DA66" s="126"/>
      <c r="DB66" s="126"/>
      <c r="DC66" s="126"/>
      <c r="DD66" s="126"/>
      <c r="DE66" s="126"/>
      <c r="DF66" s="126"/>
      <c r="DG66" s="126"/>
      <c r="DH66" s="127"/>
      <c r="DI66" s="125"/>
      <c r="DJ66" s="126"/>
      <c r="DK66" s="126"/>
      <c r="DL66" s="126"/>
      <c r="DM66" s="126"/>
      <c r="DN66" s="127"/>
      <c r="DW66" s="126"/>
      <c r="DX66" s="126"/>
      <c r="DY66" s="125"/>
    </row>
    <row r="67" spans="1:129" ht="12" collapsed="1">
      <c r="A67" s="62"/>
      <c r="B67" s="62"/>
      <c r="C67" s="62"/>
      <c r="D67" s="62"/>
      <c r="E67" s="62"/>
      <c r="F67" s="62"/>
      <c r="G67" s="62"/>
      <c r="H67" s="62"/>
      <c r="I67" s="62"/>
      <c r="J67" s="62"/>
      <c r="K67" s="62"/>
      <c r="L67" s="62"/>
      <c r="M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129"/>
      <c r="AP67" s="62"/>
      <c r="AQ67" s="62"/>
      <c r="AR67" s="62"/>
      <c r="AS67" s="62"/>
      <c r="AT67" s="62"/>
      <c r="AU67" s="62"/>
      <c r="AV67" s="62"/>
      <c r="AW67" s="62"/>
      <c r="AX67" s="62"/>
      <c r="AY67" s="62"/>
      <c r="AZ67" s="62"/>
      <c r="BA67" s="62"/>
      <c r="BB67" s="62"/>
      <c r="BC67" s="62"/>
      <c r="BD67" s="62"/>
      <c r="BE67" s="62"/>
      <c r="BF67" s="62"/>
      <c r="BG67" s="62"/>
      <c r="BH67" s="62"/>
      <c r="BI67" s="62"/>
      <c r="BJ67" s="62"/>
      <c r="BK67" s="62"/>
      <c r="BL67" s="62"/>
      <c r="BM67" s="62"/>
      <c r="BN67" s="62"/>
      <c r="BO67" s="62"/>
      <c r="BP67" s="62"/>
      <c r="BQ67" s="62"/>
      <c r="BR67" s="62"/>
      <c r="BS67" s="62"/>
      <c r="BT67" s="62"/>
      <c r="BU67" s="62"/>
      <c r="BV67" s="62"/>
      <c r="BW67" s="62"/>
      <c r="BX67" s="62"/>
      <c r="BY67" s="129"/>
      <c r="BZ67" s="62"/>
      <c r="CA67" s="62"/>
      <c r="CB67" s="62"/>
      <c r="CC67" s="62"/>
      <c r="CD67" s="62"/>
      <c r="CE67" s="62"/>
      <c r="CF67" s="62"/>
      <c r="CG67" s="62"/>
      <c r="CH67" s="62"/>
      <c r="CI67" s="62"/>
      <c r="CJ67" s="62"/>
      <c r="CK67" s="62"/>
      <c r="CL67" s="62"/>
      <c r="CM67" s="62"/>
      <c r="CN67" s="62"/>
      <c r="CO67" s="62"/>
      <c r="CP67" s="62"/>
      <c r="CQ67" s="62"/>
      <c r="CR67" s="62"/>
      <c r="CS67" s="62"/>
      <c r="CT67" s="62"/>
      <c r="CU67" s="62"/>
      <c r="CV67" s="62"/>
      <c r="CW67" s="62"/>
      <c r="CX67" s="62"/>
      <c r="CY67" s="62"/>
      <c r="CZ67" s="62"/>
      <c r="DA67" s="62"/>
      <c r="DB67" s="62"/>
      <c r="DC67" s="62"/>
      <c r="DD67" s="62"/>
      <c r="DE67" s="62"/>
      <c r="DF67" s="62"/>
      <c r="DG67" s="62"/>
      <c r="DH67" s="62"/>
      <c r="DI67" s="62"/>
      <c r="DJ67" s="62"/>
      <c r="DK67" s="62"/>
      <c r="DL67" s="62"/>
      <c r="DM67" s="62"/>
      <c r="DN67" s="62"/>
      <c r="DO67" s="62"/>
      <c r="DP67" s="62"/>
      <c r="DQ67" s="62"/>
      <c r="DR67" s="62"/>
      <c r="DS67" s="62"/>
      <c r="DT67" s="62"/>
      <c r="DU67" s="62"/>
      <c r="DV67" s="62"/>
      <c r="DW67" s="62"/>
      <c r="DX67" s="62"/>
      <c r="DY67" s="62"/>
    </row>
    <row r="68" spans="1:129" ht="27.75" customHeight="1">
      <c r="A68" s="119" t="s">
        <v>516</v>
      </c>
      <c r="B68" s="62"/>
      <c r="C68" s="62"/>
      <c r="D68" s="62"/>
      <c r="E68" s="62"/>
      <c r="F68" s="62"/>
      <c r="G68" s="62"/>
      <c r="H68" s="62"/>
      <c r="I68" s="62"/>
      <c r="J68" s="62"/>
      <c r="K68" s="62"/>
      <c r="L68" s="62"/>
      <c r="M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129"/>
      <c r="AP68" s="62"/>
      <c r="AQ68" s="62"/>
      <c r="AR68" s="62"/>
      <c r="AS68" s="62"/>
      <c r="AT68" s="62"/>
      <c r="AU68" s="62"/>
      <c r="AV68" s="62"/>
      <c r="AW68" s="62"/>
      <c r="AX68" s="62"/>
      <c r="AY68" s="62"/>
      <c r="AZ68" s="62"/>
      <c r="BA68" s="62"/>
      <c r="BB68" s="62"/>
      <c r="BC68" s="62"/>
      <c r="BD68" s="62"/>
      <c r="BE68" s="62"/>
      <c r="BF68" s="62"/>
      <c r="BG68" s="62"/>
      <c r="BH68" s="62"/>
      <c r="BI68" s="62"/>
      <c r="BJ68" s="62"/>
      <c r="BK68" s="62"/>
      <c r="BL68" s="62"/>
      <c r="BM68" s="62"/>
      <c r="BN68" s="62"/>
      <c r="BO68" s="62"/>
      <c r="BP68" s="62"/>
      <c r="BQ68" s="62"/>
      <c r="BR68" s="62"/>
      <c r="BS68" s="62"/>
      <c r="BT68" s="62"/>
      <c r="BU68" s="62"/>
      <c r="BV68" s="62"/>
      <c r="BW68" s="62"/>
      <c r="BX68" s="62"/>
      <c r="BY68" s="129"/>
      <c r="BZ68" s="62"/>
      <c r="CA68" s="62"/>
      <c r="CB68" s="62"/>
      <c r="CC68" s="62"/>
      <c r="CD68" s="62"/>
      <c r="CE68" s="62"/>
      <c r="CF68" s="62"/>
      <c r="CG68" s="62"/>
      <c r="CH68" s="62"/>
      <c r="CI68" s="62"/>
      <c r="CJ68" s="62"/>
      <c r="CK68" s="62"/>
      <c r="CL68" s="62"/>
      <c r="CM68" s="62"/>
      <c r="CN68" s="62"/>
      <c r="CO68" s="62"/>
      <c r="CP68" s="62"/>
      <c r="CQ68" s="62"/>
      <c r="CR68" s="62"/>
      <c r="CS68" s="62"/>
      <c r="CT68" s="62"/>
      <c r="CU68" s="62"/>
      <c r="CV68" s="62"/>
      <c r="CW68" s="62"/>
      <c r="CX68" s="62"/>
      <c r="CY68" s="62"/>
      <c r="CZ68" s="62"/>
      <c r="DA68" s="62"/>
      <c r="DB68" s="62"/>
      <c r="DC68" s="62"/>
      <c r="DD68" s="62"/>
      <c r="DE68" s="62"/>
      <c r="DF68" s="62"/>
      <c r="DG68" s="62"/>
      <c r="DH68" s="62"/>
      <c r="DI68" s="62"/>
      <c r="DJ68" s="62"/>
      <c r="DK68" s="62"/>
      <c r="DL68" s="62"/>
      <c r="DM68" s="62"/>
      <c r="DN68" s="62"/>
      <c r="DO68" s="62"/>
      <c r="DP68" s="62"/>
      <c r="DQ68" s="62"/>
      <c r="DR68" s="62"/>
      <c r="DS68" s="62"/>
      <c r="DT68" s="62"/>
      <c r="DU68" s="62"/>
      <c r="DV68" s="62"/>
      <c r="DW68" s="62"/>
      <c r="DX68" s="62"/>
      <c r="DY68" s="62"/>
    </row>
    <row r="69" spans="1:129" ht="12">
      <c r="A69" s="62"/>
      <c r="B69" s="62"/>
      <c r="C69" s="62"/>
      <c r="D69" s="62"/>
      <c r="E69" s="62"/>
      <c r="F69" s="62"/>
      <c r="G69" s="62"/>
      <c r="H69" s="62"/>
      <c r="I69" s="62"/>
      <c r="J69" s="62"/>
      <c r="K69" s="62"/>
      <c r="L69" s="62"/>
      <c r="M69" s="62"/>
      <c r="O69" s="62"/>
      <c r="P69" s="62"/>
      <c r="Q69" s="62"/>
      <c r="R69" s="62"/>
      <c r="S69" s="62"/>
      <c r="T69" s="62"/>
      <c r="U69" s="62"/>
      <c r="V69" s="62"/>
      <c r="W69" s="62"/>
      <c r="X69" s="62"/>
      <c r="Y69" s="62"/>
      <c r="Z69" s="62"/>
      <c r="AA69" s="62"/>
      <c r="AB69" s="62"/>
      <c r="AC69" s="62"/>
      <c r="AD69" s="62"/>
      <c r="AE69" s="62"/>
      <c r="AF69" s="62"/>
      <c r="AG69" s="62"/>
      <c r="AH69" s="62"/>
      <c r="AI69" s="62"/>
      <c r="AJ69" s="62"/>
      <c r="AK69" s="62"/>
      <c r="AL69" s="62"/>
      <c r="AM69" s="62"/>
      <c r="AN69" s="62"/>
      <c r="AO69" s="129"/>
      <c r="AP69" s="62"/>
      <c r="AQ69" s="62"/>
      <c r="AR69" s="62"/>
      <c r="AS69" s="62"/>
      <c r="AT69" s="62"/>
      <c r="AU69" s="62"/>
      <c r="AV69" s="62"/>
      <c r="AW69" s="62"/>
      <c r="AX69" s="62"/>
      <c r="AY69" s="62"/>
      <c r="AZ69" s="62"/>
      <c r="BA69" s="62"/>
      <c r="BB69" s="62"/>
      <c r="BC69" s="62"/>
      <c r="BD69" s="62"/>
      <c r="BE69" s="62"/>
      <c r="BF69" s="62"/>
      <c r="BG69" s="62"/>
      <c r="BH69" s="62"/>
      <c r="BI69" s="62"/>
      <c r="BJ69" s="62"/>
      <c r="BK69" s="62"/>
      <c r="BL69" s="62"/>
      <c r="BM69" s="62"/>
      <c r="BN69" s="62"/>
      <c r="BO69" s="62"/>
      <c r="BP69" s="62"/>
      <c r="BQ69" s="62"/>
      <c r="BR69" s="62"/>
      <c r="BS69" s="62"/>
      <c r="BT69" s="62"/>
      <c r="BU69" s="62"/>
      <c r="BV69" s="62"/>
      <c r="BW69" s="62"/>
      <c r="BX69" s="62"/>
      <c r="BY69" s="129"/>
      <c r="BZ69" s="62"/>
      <c r="CA69" s="62"/>
      <c r="CB69" s="62"/>
      <c r="CC69" s="62"/>
      <c r="CD69" s="62"/>
      <c r="CE69" s="62"/>
      <c r="CF69" s="62"/>
      <c r="CG69" s="62"/>
      <c r="CH69" s="62"/>
      <c r="CI69" s="62"/>
      <c r="CJ69" s="62"/>
      <c r="CK69" s="62"/>
      <c r="CL69" s="62"/>
      <c r="CM69" s="62"/>
      <c r="CN69" s="62"/>
      <c r="CO69" s="62"/>
      <c r="CP69" s="62"/>
      <c r="CQ69" s="62"/>
      <c r="CR69" s="62"/>
      <c r="CS69" s="62"/>
      <c r="CT69" s="62"/>
      <c r="CU69" s="62"/>
      <c r="CV69" s="62"/>
      <c r="CW69" s="62"/>
      <c r="CX69" s="62"/>
      <c r="CY69" s="62"/>
      <c r="CZ69" s="62"/>
      <c r="DA69" s="62"/>
      <c r="DB69" s="62"/>
      <c r="DC69" s="62"/>
      <c r="DD69" s="62"/>
      <c r="DE69" s="62"/>
      <c r="DF69" s="62"/>
      <c r="DG69" s="62"/>
      <c r="DH69" s="62"/>
      <c r="DI69" s="62"/>
      <c r="DJ69" s="62"/>
      <c r="DK69" s="62"/>
      <c r="DL69" s="62"/>
      <c r="DM69" s="62"/>
      <c r="DN69" s="62"/>
      <c r="DO69" s="62"/>
      <c r="DP69" s="62"/>
      <c r="DQ69" s="62"/>
      <c r="DR69" s="62"/>
      <c r="DS69" s="62"/>
      <c r="DT69" s="62"/>
      <c r="DU69" s="62"/>
      <c r="DV69" s="62"/>
      <c r="DW69" s="62"/>
      <c r="DX69" s="62"/>
      <c r="DY69" s="62"/>
    </row>
    <row r="70" spans="1:129" ht="12">
      <c r="A70" s="62"/>
      <c r="B70" s="62"/>
      <c r="C70" s="62"/>
      <c r="D70" s="62"/>
      <c r="E70" s="62"/>
      <c r="F70" s="62"/>
      <c r="G70" s="62"/>
      <c r="H70" s="62"/>
      <c r="I70" s="62"/>
      <c r="J70" s="62"/>
      <c r="K70" s="62"/>
      <c r="L70" s="62"/>
      <c r="M70" s="62"/>
      <c r="O70" s="62"/>
      <c r="P70" s="62"/>
      <c r="Q70" s="62"/>
      <c r="R70" s="62"/>
      <c r="S70" s="62"/>
      <c r="T70" s="62"/>
      <c r="U70" s="62"/>
      <c r="V70" s="62"/>
      <c r="W70" s="62"/>
      <c r="X70" s="62"/>
      <c r="Y70" s="62"/>
      <c r="Z70" s="62"/>
      <c r="AA70" s="62"/>
      <c r="AB70" s="62"/>
      <c r="AC70" s="62"/>
      <c r="AD70" s="62"/>
      <c r="AE70" s="62"/>
      <c r="AF70" s="62"/>
      <c r="AG70" s="62"/>
      <c r="AH70" s="62"/>
      <c r="AI70" s="62"/>
      <c r="AJ70" s="62"/>
      <c r="AK70" s="62"/>
      <c r="AL70" s="62"/>
      <c r="AM70" s="62"/>
      <c r="AN70" s="62"/>
      <c r="AO70" s="129"/>
      <c r="AP70" s="62"/>
      <c r="AQ70" s="62"/>
      <c r="AR70" s="62"/>
      <c r="AS70" s="62"/>
      <c r="AT70" s="62"/>
      <c r="AU70" s="62"/>
      <c r="AV70" s="62"/>
      <c r="AW70" s="62"/>
      <c r="AX70" s="62"/>
      <c r="AY70" s="62"/>
      <c r="AZ70" s="62"/>
      <c r="BA70" s="62"/>
      <c r="BB70" s="62"/>
      <c r="BC70" s="62"/>
      <c r="BD70" s="62"/>
      <c r="BE70" s="62"/>
      <c r="BF70" s="62"/>
      <c r="BG70" s="62"/>
      <c r="BH70" s="62"/>
      <c r="BI70" s="62"/>
      <c r="BJ70" s="62"/>
      <c r="BK70" s="62"/>
      <c r="BL70" s="62"/>
      <c r="BM70" s="62"/>
      <c r="BN70" s="62"/>
      <c r="BO70" s="62"/>
      <c r="BP70" s="62"/>
      <c r="BQ70" s="62"/>
      <c r="BR70" s="62"/>
      <c r="BS70" s="62"/>
      <c r="BT70" s="62"/>
      <c r="BU70" s="62"/>
      <c r="BV70" s="62"/>
      <c r="BW70" s="62"/>
      <c r="BX70" s="62"/>
      <c r="BY70" s="129"/>
      <c r="BZ70" s="62"/>
      <c r="CA70" s="62"/>
      <c r="CB70" s="62"/>
      <c r="CC70" s="62"/>
      <c r="CD70" s="62"/>
      <c r="CE70" s="62"/>
      <c r="CF70" s="62"/>
      <c r="CG70" s="62"/>
      <c r="CH70" s="62"/>
      <c r="CI70" s="62"/>
      <c r="CJ70" s="62"/>
      <c r="CK70" s="62"/>
      <c r="CL70" s="62"/>
      <c r="CM70" s="62"/>
      <c r="CN70" s="62"/>
      <c r="CO70" s="62"/>
      <c r="CP70" s="62"/>
      <c r="CQ70" s="62"/>
      <c r="CR70" s="62"/>
      <c r="CS70" s="62"/>
      <c r="CT70" s="62"/>
      <c r="CU70" s="62"/>
      <c r="CV70" s="62"/>
      <c r="CW70" s="62"/>
      <c r="CX70" s="62"/>
      <c r="CY70" s="62"/>
      <c r="CZ70" s="62"/>
      <c r="DA70" s="62"/>
      <c r="DB70" s="62"/>
      <c r="DC70" s="62"/>
      <c r="DD70" s="62"/>
      <c r="DE70" s="62"/>
      <c r="DF70" s="62"/>
      <c r="DG70" s="62"/>
      <c r="DH70" s="62"/>
      <c r="DI70" s="62"/>
      <c r="DJ70" s="62"/>
      <c r="DK70" s="62"/>
      <c r="DL70" s="62"/>
      <c r="DM70" s="62"/>
      <c r="DN70" s="62"/>
      <c r="DO70" s="62"/>
      <c r="DP70" s="62"/>
      <c r="DQ70" s="62"/>
      <c r="DR70" s="62"/>
      <c r="DS70" s="62"/>
      <c r="DT70" s="62"/>
      <c r="DU70" s="62"/>
      <c r="DV70" s="62"/>
      <c r="DW70" s="62"/>
      <c r="DX70" s="62"/>
      <c r="DY70" s="62"/>
    </row>
    <row r="71" spans="1:129" ht="12">
      <c r="A71" s="62"/>
      <c r="B71" s="62"/>
      <c r="C71" s="62"/>
      <c r="D71" s="62"/>
      <c r="E71" s="62"/>
      <c r="F71" s="62"/>
      <c r="G71" s="62"/>
      <c r="H71" s="62"/>
      <c r="I71" s="62"/>
      <c r="J71" s="62"/>
      <c r="K71" s="62"/>
      <c r="L71" s="62"/>
      <c r="M71" s="62"/>
      <c r="O71" s="62"/>
      <c r="P71" s="62"/>
      <c r="Q71" s="62"/>
      <c r="R71" s="62"/>
      <c r="S71" s="62"/>
      <c r="T71" s="62"/>
      <c r="U71" s="62"/>
      <c r="V71" s="62"/>
      <c r="W71" s="62"/>
      <c r="X71" s="62"/>
      <c r="Y71" s="62"/>
      <c r="Z71" s="62"/>
      <c r="AA71" s="62"/>
      <c r="AB71" s="62"/>
      <c r="AC71" s="62"/>
      <c r="AD71" s="62"/>
      <c r="AE71" s="62"/>
      <c r="AF71" s="62"/>
      <c r="AG71" s="62"/>
      <c r="AH71" s="62"/>
      <c r="AI71" s="62"/>
      <c r="AJ71" s="62"/>
      <c r="AK71" s="62"/>
      <c r="AL71" s="62"/>
      <c r="AM71" s="62"/>
      <c r="AN71" s="62"/>
      <c r="AO71" s="129"/>
      <c r="AP71" s="62"/>
      <c r="AQ71" s="62"/>
      <c r="AR71" s="62"/>
      <c r="AS71" s="62"/>
      <c r="AT71" s="62"/>
      <c r="AU71" s="62"/>
      <c r="AV71" s="62"/>
      <c r="AW71" s="62"/>
      <c r="AX71" s="62"/>
      <c r="AY71" s="62"/>
      <c r="AZ71" s="62"/>
      <c r="BA71" s="62"/>
      <c r="BB71" s="62"/>
      <c r="BC71" s="62"/>
      <c r="BD71" s="62"/>
      <c r="BE71" s="62"/>
      <c r="BF71" s="62"/>
      <c r="BG71" s="62"/>
      <c r="BH71" s="62"/>
      <c r="BI71" s="62"/>
      <c r="BJ71" s="62"/>
      <c r="BK71" s="62"/>
      <c r="BL71" s="62"/>
      <c r="BM71" s="62"/>
      <c r="BN71" s="62"/>
      <c r="BO71" s="62"/>
      <c r="BP71" s="62"/>
      <c r="BQ71" s="62"/>
      <c r="BR71" s="62"/>
      <c r="BS71" s="62"/>
      <c r="BT71" s="62"/>
      <c r="BU71" s="62"/>
      <c r="BV71" s="62"/>
      <c r="BW71" s="62"/>
      <c r="BX71" s="62"/>
      <c r="BY71" s="129"/>
      <c r="BZ71" s="62"/>
      <c r="CA71" s="62"/>
      <c r="CB71" s="62"/>
      <c r="CC71" s="62"/>
      <c r="CD71" s="62"/>
      <c r="CE71" s="62"/>
      <c r="CF71" s="62"/>
      <c r="CG71" s="62"/>
      <c r="CH71" s="62"/>
      <c r="CI71" s="62"/>
      <c r="CJ71" s="62"/>
      <c r="CK71" s="62"/>
      <c r="CL71" s="62"/>
      <c r="CM71" s="62"/>
      <c r="CN71" s="62"/>
      <c r="CO71" s="62"/>
      <c r="CP71" s="62"/>
      <c r="CQ71" s="62"/>
      <c r="CR71" s="62"/>
      <c r="CS71" s="62"/>
      <c r="CT71" s="62"/>
      <c r="CU71" s="62"/>
      <c r="CV71" s="62"/>
      <c r="CW71" s="62"/>
      <c r="CX71" s="62"/>
      <c r="CY71" s="62"/>
      <c r="CZ71" s="62"/>
      <c r="DA71" s="62"/>
      <c r="DB71" s="62"/>
      <c r="DC71" s="62"/>
      <c r="DD71" s="62"/>
      <c r="DE71" s="62"/>
      <c r="DF71" s="62"/>
      <c r="DG71" s="62"/>
      <c r="DH71" s="62"/>
      <c r="DI71" s="62"/>
      <c r="DJ71" s="62"/>
      <c r="DK71" s="62"/>
      <c r="DL71" s="62"/>
      <c r="DM71" s="62"/>
      <c r="DN71" s="62"/>
      <c r="DO71" s="62"/>
      <c r="DP71" s="62"/>
      <c r="DQ71" s="62"/>
      <c r="DR71" s="62"/>
      <c r="DS71" s="62"/>
      <c r="DT71" s="62"/>
      <c r="DU71" s="62"/>
      <c r="DV71" s="62"/>
      <c r="DW71" s="62"/>
      <c r="DX71" s="62"/>
      <c r="DY71" s="62"/>
    </row>
    <row r="72" spans="1:129" ht="12">
      <c r="A72" s="62"/>
      <c r="B72" s="62"/>
      <c r="C72" s="62"/>
      <c r="D72" s="62"/>
      <c r="E72" s="62"/>
      <c r="F72" s="62"/>
      <c r="G72" s="62"/>
      <c r="H72" s="62"/>
      <c r="I72" s="62"/>
      <c r="J72" s="62"/>
      <c r="K72" s="62"/>
      <c r="L72" s="62"/>
      <c r="M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129"/>
      <c r="AP72" s="62"/>
      <c r="AQ72" s="62"/>
      <c r="AR72" s="62"/>
      <c r="AS72" s="62"/>
      <c r="AT72" s="62"/>
      <c r="AU72" s="62"/>
      <c r="AV72" s="62"/>
      <c r="AW72" s="62"/>
      <c r="AX72" s="62"/>
      <c r="AY72" s="62"/>
      <c r="AZ72" s="62"/>
      <c r="BA72" s="62"/>
      <c r="BB72" s="62"/>
      <c r="BC72" s="62"/>
      <c r="BD72" s="62"/>
      <c r="BE72" s="62"/>
      <c r="BF72" s="62"/>
      <c r="BG72" s="62"/>
      <c r="BH72" s="62"/>
      <c r="BI72" s="62"/>
      <c r="BJ72" s="62"/>
      <c r="BK72" s="62"/>
      <c r="BL72" s="62"/>
      <c r="BM72" s="62"/>
      <c r="BN72" s="62"/>
      <c r="BO72" s="62"/>
      <c r="BP72" s="62"/>
      <c r="BQ72" s="62"/>
      <c r="BR72" s="62"/>
      <c r="BS72" s="62"/>
      <c r="BT72" s="62"/>
      <c r="BU72" s="62"/>
      <c r="BV72" s="62"/>
      <c r="BW72" s="62"/>
      <c r="BX72" s="62"/>
      <c r="BY72" s="129"/>
      <c r="BZ72" s="62"/>
      <c r="CA72" s="62"/>
      <c r="CB72" s="62"/>
      <c r="CC72" s="62"/>
      <c r="CD72" s="62"/>
      <c r="CE72" s="62"/>
      <c r="CF72" s="62"/>
      <c r="CG72" s="62"/>
      <c r="CH72" s="62"/>
      <c r="CI72" s="62"/>
      <c r="CJ72" s="62"/>
      <c r="CK72" s="62"/>
      <c r="CL72" s="62"/>
      <c r="CM72" s="62"/>
      <c r="CN72" s="62"/>
      <c r="CO72" s="62"/>
      <c r="CP72" s="62"/>
      <c r="CQ72" s="62"/>
      <c r="CR72" s="62"/>
      <c r="CS72" s="62"/>
      <c r="CT72" s="62"/>
      <c r="CU72" s="62"/>
      <c r="CV72" s="62"/>
      <c r="CW72" s="62"/>
      <c r="CX72" s="62"/>
      <c r="CY72" s="62"/>
      <c r="CZ72" s="62"/>
      <c r="DA72" s="62"/>
      <c r="DB72" s="62"/>
      <c r="DC72" s="62"/>
      <c r="DD72" s="62"/>
      <c r="DE72" s="62"/>
      <c r="DF72" s="62"/>
      <c r="DG72" s="62"/>
      <c r="DH72" s="62"/>
      <c r="DI72" s="62"/>
      <c r="DJ72" s="62"/>
      <c r="DK72" s="62"/>
      <c r="DL72" s="62"/>
      <c r="DM72" s="62"/>
      <c r="DN72" s="62"/>
      <c r="DO72" s="62"/>
      <c r="DP72" s="62"/>
      <c r="DQ72" s="62"/>
      <c r="DR72" s="62"/>
      <c r="DS72" s="62"/>
      <c r="DT72" s="62"/>
      <c r="DU72" s="62"/>
      <c r="DV72" s="62"/>
      <c r="DW72" s="62"/>
      <c r="DX72" s="62"/>
      <c r="DY72" s="62"/>
    </row>
    <row r="73" spans="1:129" ht="12">
      <c r="A73" s="62"/>
      <c r="B73" s="62"/>
      <c r="C73" s="62"/>
      <c r="D73" s="62"/>
      <c r="E73" s="62"/>
      <c r="F73" s="62"/>
      <c r="G73" s="62"/>
      <c r="H73" s="62"/>
      <c r="I73" s="62"/>
      <c r="J73" s="62"/>
      <c r="K73" s="62"/>
      <c r="L73" s="62"/>
      <c r="M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129"/>
      <c r="AP73" s="62"/>
      <c r="AQ73" s="62"/>
      <c r="AR73" s="62"/>
      <c r="AS73" s="62"/>
      <c r="AT73" s="62"/>
      <c r="AU73" s="62"/>
      <c r="AV73" s="62"/>
      <c r="AW73" s="62"/>
      <c r="AX73" s="62"/>
      <c r="AY73" s="62"/>
      <c r="AZ73" s="62"/>
      <c r="BA73" s="62"/>
      <c r="BB73" s="62"/>
      <c r="BC73" s="62"/>
      <c r="BD73" s="62"/>
      <c r="BE73" s="62"/>
      <c r="BF73" s="62"/>
      <c r="BG73" s="62"/>
      <c r="BH73" s="62"/>
      <c r="BI73" s="62"/>
      <c r="BJ73" s="62"/>
      <c r="BK73" s="62"/>
      <c r="BL73" s="62"/>
      <c r="BM73" s="62"/>
      <c r="BN73" s="62"/>
      <c r="BO73" s="62"/>
      <c r="BP73" s="62"/>
      <c r="BQ73" s="62"/>
      <c r="BR73" s="62"/>
      <c r="BS73" s="62"/>
      <c r="BT73" s="62"/>
      <c r="BU73" s="62"/>
      <c r="BV73" s="62"/>
      <c r="BW73" s="62"/>
      <c r="BX73" s="62"/>
      <c r="BY73" s="129"/>
      <c r="BZ73" s="62"/>
      <c r="CA73" s="62"/>
      <c r="CB73" s="62"/>
      <c r="CC73" s="62"/>
      <c r="CD73" s="62"/>
      <c r="CE73" s="62"/>
      <c r="CF73" s="62"/>
      <c r="CG73" s="62"/>
      <c r="CH73" s="62"/>
      <c r="CI73" s="62"/>
      <c r="CJ73" s="62"/>
      <c r="CK73" s="62"/>
      <c r="CL73" s="62"/>
      <c r="CM73" s="62"/>
      <c r="CN73" s="62"/>
      <c r="CO73" s="62"/>
      <c r="CP73" s="62"/>
      <c r="CQ73" s="62"/>
      <c r="CR73" s="62"/>
      <c r="CS73" s="62"/>
      <c r="CT73" s="62"/>
      <c r="CU73" s="62"/>
      <c r="CV73" s="62"/>
      <c r="CW73" s="62"/>
      <c r="CX73" s="62"/>
      <c r="CY73" s="62"/>
      <c r="CZ73" s="62"/>
      <c r="DA73" s="62"/>
      <c r="DB73" s="62"/>
      <c r="DC73" s="62"/>
      <c r="DD73" s="62"/>
      <c r="DE73" s="62"/>
      <c r="DF73" s="62"/>
      <c r="DG73" s="62"/>
      <c r="DH73" s="62"/>
      <c r="DI73" s="62"/>
      <c r="DJ73" s="62"/>
      <c r="DK73" s="62"/>
      <c r="DL73" s="62"/>
      <c r="DM73" s="62"/>
      <c r="DN73" s="62"/>
      <c r="DO73" s="62"/>
      <c r="DP73" s="62"/>
      <c r="DQ73" s="62"/>
      <c r="DR73" s="62"/>
      <c r="DS73" s="62"/>
      <c r="DT73" s="62"/>
      <c r="DU73" s="62"/>
      <c r="DV73" s="62"/>
      <c r="DW73" s="62"/>
      <c r="DX73" s="62"/>
      <c r="DY73" s="62"/>
    </row>
    <row r="74" spans="1:129" ht="12">
      <c r="A74" s="62"/>
      <c r="B74" s="62"/>
      <c r="C74" s="62"/>
      <c r="D74" s="62"/>
      <c r="E74" s="62"/>
      <c r="F74" s="62"/>
      <c r="G74" s="62"/>
      <c r="H74" s="62"/>
      <c r="I74" s="62"/>
      <c r="J74" s="62"/>
      <c r="K74" s="62"/>
      <c r="L74" s="62"/>
      <c r="M74" s="62"/>
      <c r="O74" s="62"/>
      <c r="P74" s="62"/>
      <c r="Q74" s="62"/>
      <c r="R74" s="62"/>
      <c r="S74" s="62"/>
      <c r="T74" s="62"/>
      <c r="U74" s="62"/>
      <c r="V74" s="62"/>
      <c r="W74" s="62"/>
      <c r="X74" s="62"/>
      <c r="Y74" s="62"/>
      <c r="Z74" s="62"/>
      <c r="AA74" s="62"/>
      <c r="AB74" s="62"/>
      <c r="AC74" s="62"/>
      <c r="AD74" s="62"/>
      <c r="AE74" s="62"/>
      <c r="AF74" s="62"/>
      <c r="AG74" s="62"/>
      <c r="AH74" s="62"/>
      <c r="AI74" s="62"/>
      <c r="AJ74" s="62"/>
      <c r="AK74" s="62"/>
      <c r="AL74" s="62"/>
      <c r="AM74" s="62"/>
      <c r="AN74" s="62"/>
      <c r="AO74" s="129"/>
      <c r="AP74" s="62"/>
      <c r="AQ74" s="62"/>
      <c r="AR74" s="62"/>
      <c r="AS74" s="62"/>
      <c r="AT74" s="62"/>
      <c r="AU74" s="62"/>
      <c r="AV74" s="62"/>
      <c r="AW74" s="62"/>
      <c r="AX74" s="62"/>
      <c r="AY74" s="62"/>
      <c r="AZ74" s="62"/>
      <c r="BA74" s="62"/>
      <c r="BB74" s="62"/>
      <c r="BC74" s="62"/>
      <c r="BD74" s="62"/>
      <c r="BE74" s="62"/>
      <c r="BF74" s="62"/>
      <c r="BG74" s="62"/>
      <c r="BH74" s="62"/>
      <c r="BI74" s="62"/>
      <c r="BJ74" s="62"/>
      <c r="BK74" s="62"/>
      <c r="BL74" s="62"/>
      <c r="BM74" s="62"/>
      <c r="BN74" s="62"/>
      <c r="BO74" s="62"/>
      <c r="BP74" s="62"/>
      <c r="BQ74" s="62"/>
      <c r="BR74" s="62"/>
      <c r="BS74" s="62"/>
      <c r="BT74" s="62"/>
      <c r="BU74" s="62"/>
      <c r="BV74" s="62"/>
      <c r="BW74" s="62"/>
      <c r="BX74" s="62"/>
      <c r="BY74" s="129"/>
      <c r="BZ74" s="62"/>
      <c r="CA74" s="62"/>
      <c r="CB74" s="62"/>
      <c r="CC74" s="62"/>
      <c r="CD74" s="62"/>
      <c r="CE74" s="62"/>
      <c r="CF74" s="62"/>
      <c r="CG74" s="62"/>
      <c r="CH74" s="62"/>
      <c r="CI74" s="62"/>
      <c r="CJ74" s="62"/>
      <c r="CK74" s="62"/>
      <c r="CL74" s="62"/>
      <c r="CM74" s="62"/>
      <c r="CN74" s="62"/>
      <c r="CO74" s="62"/>
      <c r="CP74" s="62"/>
      <c r="CQ74" s="62"/>
      <c r="CR74" s="62"/>
      <c r="CS74" s="62"/>
      <c r="CT74" s="62"/>
      <c r="CU74" s="62"/>
      <c r="CV74" s="62"/>
      <c r="CW74" s="62"/>
      <c r="CX74" s="62"/>
      <c r="CY74" s="62"/>
      <c r="CZ74" s="62"/>
      <c r="DA74" s="62"/>
      <c r="DB74" s="62"/>
      <c r="DC74" s="62"/>
      <c r="DD74" s="62"/>
      <c r="DE74" s="62"/>
      <c r="DF74" s="62"/>
      <c r="DG74" s="62"/>
      <c r="DH74" s="62"/>
      <c r="DI74" s="62"/>
      <c r="DJ74" s="62"/>
      <c r="DK74" s="62"/>
      <c r="DL74" s="62"/>
      <c r="DM74" s="62"/>
      <c r="DN74" s="62"/>
      <c r="DO74" s="62"/>
      <c r="DP74" s="62"/>
      <c r="DQ74" s="62"/>
      <c r="DR74" s="62"/>
      <c r="DS74" s="62"/>
      <c r="DT74" s="62"/>
      <c r="DU74" s="62"/>
      <c r="DV74" s="62"/>
      <c r="DW74" s="62"/>
      <c r="DX74" s="62"/>
      <c r="DY74" s="62"/>
    </row>
    <row r="75" spans="1:129" ht="12">
      <c r="A75" s="62"/>
      <c r="B75" s="62"/>
      <c r="C75" s="62"/>
      <c r="D75" s="62"/>
      <c r="E75" s="62"/>
      <c r="F75" s="62"/>
      <c r="G75" s="62"/>
      <c r="H75" s="62"/>
      <c r="I75" s="62"/>
      <c r="J75" s="62"/>
      <c r="K75" s="62"/>
      <c r="L75" s="62"/>
      <c r="M75" s="62"/>
      <c r="O75" s="62"/>
      <c r="P75" s="62"/>
      <c r="Q75" s="62"/>
      <c r="R75" s="62"/>
      <c r="S75" s="62"/>
      <c r="T75" s="62"/>
      <c r="U75" s="62"/>
      <c r="V75" s="62"/>
      <c r="W75" s="62"/>
      <c r="X75" s="62"/>
      <c r="Y75" s="62"/>
      <c r="Z75" s="62"/>
      <c r="AA75" s="62"/>
      <c r="AB75" s="62"/>
      <c r="AC75" s="62"/>
      <c r="AD75" s="62"/>
      <c r="AE75" s="62"/>
      <c r="AF75" s="62"/>
      <c r="AG75" s="62"/>
      <c r="AH75" s="62"/>
      <c r="AI75" s="62"/>
      <c r="AJ75" s="62"/>
      <c r="AK75" s="62"/>
      <c r="AL75" s="62"/>
      <c r="AM75" s="62"/>
      <c r="AN75" s="62"/>
      <c r="AO75" s="129"/>
      <c r="AP75" s="62"/>
      <c r="AQ75" s="62"/>
      <c r="AR75" s="62"/>
      <c r="AS75" s="62"/>
      <c r="AT75" s="62"/>
      <c r="AU75" s="62"/>
      <c r="AV75" s="62"/>
      <c r="AW75" s="62"/>
      <c r="AX75" s="62"/>
      <c r="AY75" s="62"/>
      <c r="AZ75" s="62"/>
      <c r="BA75" s="62"/>
      <c r="BB75" s="62"/>
      <c r="BC75" s="62"/>
      <c r="BD75" s="62"/>
      <c r="BE75" s="62"/>
      <c r="BF75" s="62"/>
      <c r="BG75" s="62"/>
      <c r="BH75" s="62"/>
      <c r="BI75" s="62"/>
      <c r="BJ75" s="62"/>
      <c r="BK75" s="62"/>
      <c r="BL75" s="62"/>
      <c r="BM75" s="62"/>
      <c r="BN75" s="62"/>
      <c r="BO75" s="62"/>
      <c r="BP75" s="62"/>
      <c r="BQ75" s="62"/>
      <c r="BR75" s="62"/>
      <c r="BS75" s="62"/>
      <c r="BT75" s="62"/>
      <c r="BU75" s="62"/>
      <c r="BV75" s="62"/>
      <c r="BW75" s="62"/>
      <c r="BX75" s="62"/>
      <c r="BY75" s="129"/>
      <c r="BZ75" s="62"/>
      <c r="CA75" s="62"/>
      <c r="CB75" s="62"/>
      <c r="CC75" s="62"/>
      <c r="CD75" s="62"/>
      <c r="CE75" s="62"/>
      <c r="CF75" s="62"/>
      <c r="CG75" s="62"/>
      <c r="CH75" s="62"/>
      <c r="CI75" s="62"/>
      <c r="CJ75" s="62"/>
      <c r="CK75" s="62"/>
      <c r="CL75" s="62"/>
      <c r="CM75" s="62"/>
      <c r="CN75" s="62"/>
      <c r="CO75" s="62"/>
      <c r="CP75" s="62"/>
      <c r="CQ75" s="62"/>
      <c r="CR75" s="62"/>
      <c r="CS75" s="62"/>
      <c r="CT75" s="62"/>
      <c r="CU75" s="62"/>
      <c r="CV75" s="62"/>
      <c r="CW75" s="62"/>
      <c r="CX75" s="62"/>
      <c r="CY75" s="62"/>
      <c r="CZ75" s="62"/>
      <c r="DA75" s="62"/>
      <c r="DB75" s="62"/>
      <c r="DC75" s="62"/>
      <c r="DD75" s="62"/>
      <c r="DE75" s="62"/>
      <c r="DF75" s="62"/>
      <c r="DG75" s="62"/>
      <c r="DH75" s="62"/>
      <c r="DI75" s="62"/>
      <c r="DJ75" s="62"/>
      <c r="DK75" s="62"/>
      <c r="DL75" s="62"/>
      <c r="DM75" s="62"/>
      <c r="DN75" s="62"/>
      <c r="DO75" s="62"/>
      <c r="DP75" s="62"/>
      <c r="DQ75" s="62"/>
      <c r="DR75" s="62"/>
      <c r="DS75" s="62"/>
      <c r="DT75" s="62"/>
      <c r="DU75" s="62"/>
      <c r="DV75" s="62"/>
      <c r="DW75" s="62"/>
      <c r="DX75" s="62"/>
      <c r="DY75" s="62"/>
    </row>
    <row r="76" spans="1:129" ht="12">
      <c r="A76" s="62"/>
      <c r="B76" s="62"/>
      <c r="C76" s="62"/>
      <c r="D76" s="62"/>
      <c r="E76" s="62"/>
      <c r="F76" s="62"/>
      <c r="G76" s="62"/>
      <c r="H76" s="62"/>
      <c r="I76" s="62"/>
      <c r="J76" s="62"/>
      <c r="K76" s="62"/>
      <c r="L76" s="62"/>
      <c r="M76" s="62"/>
      <c r="O76" s="62"/>
      <c r="P76" s="62"/>
      <c r="Q76" s="62"/>
      <c r="R76" s="62"/>
      <c r="S76" s="62"/>
      <c r="T76" s="62"/>
      <c r="U76" s="62"/>
      <c r="V76" s="62"/>
      <c r="W76" s="62"/>
      <c r="X76" s="62"/>
      <c r="Y76" s="62"/>
      <c r="Z76" s="62"/>
      <c r="AA76" s="62"/>
      <c r="AB76" s="62"/>
      <c r="AC76" s="62"/>
      <c r="AD76" s="62"/>
      <c r="AE76" s="62"/>
      <c r="AF76" s="62"/>
      <c r="AG76" s="62"/>
      <c r="AH76" s="62"/>
      <c r="AI76" s="62"/>
      <c r="AJ76" s="62"/>
      <c r="AK76" s="62"/>
      <c r="AL76" s="62"/>
      <c r="AM76" s="62"/>
      <c r="AN76" s="62"/>
      <c r="AO76" s="129"/>
      <c r="AP76" s="62"/>
      <c r="AQ76" s="62"/>
      <c r="AR76" s="62"/>
      <c r="AS76" s="62"/>
      <c r="AT76" s="62"/>
      <c r="AU76" s="62"/>
      <c r="AV76" s="62"/>
      <c r="AW76" s="62"/>
      <c r="AX76" s="62"/>
      <c r="AY76" s="62"/>
      <c r="AZ76" s="62"/>
      <c r="BA76" s="62"/>
      <c r="BB76" s="62"/>
      <c r="BC76" s="62"/>
      <c r="BD76" s="62"/>
      <c r="BE76" s="62"/>
      <c r="BF76" s="62"/>
      <c r="BG76" s="62"/>
      <c r="BH76" s="62"/>
      <c r="BI76" s="62"/>
      <c r="BJ76" s="62"/>
      <c r="BK76" s="62"/>
      <c r="BL76" s="62"/>
      <c r="BM76" s="62"/>
      <c r="BN76" s="62"/>
      <c r="BO76" s="62"/>
      <c r="BP76" s="62"/>
      <c r="BQ76" s="62"/>
      <c r="BR76" s="62"/>
      <c r="BS76" s="62"/>
      <c r="BT76" s="62"/>
      <c r="BU76" s="62"/>
      <c r="BV76" s="62"/>
      <c r="BW76" s="62"/>
      <c r="BX76" s="62"/>
      <c r="BY76" s="129"/>
      <c r="BZ76" s="62"/>
      <c r="CA76" s="62"/>
      <c r="CB76" s="62"/>
      <c r="CC76" s="62"/>
      <c r="CD76" s="62"/>
      <c r="CE76" s="62"/>
      <c r="CF76" s="62"/>
      <c r="CG76" s="62"/>
      <c r="CH76" s="62"/>
      <c r="CI76" s="62"/>
      <c r="CJ76" s="62"/>
      <c r="CK76" s="62"/>
      <c r="CL76" s="62"/>
      <c r="CM76" s="62"/>
      <c r="CN76" s="62"/>
      <c r="CO76" s="62"/>
      <c r="CP76" s="62"/>
      <c r="CQ76" s="62"/>
      <c r="CR76" s="62"/>
      <c r="CS76" s="62"/>
      <c r="CT76" s="62"/>
      <c r="CU76" s="62"/>
      <c r="CV76" s="62"/>
      <c r="CW76" s="62"/>
      <c r="CX76" s="62"/>
      <c r="CY76" s="62"/>
      <c r="CZ76" s="62"/>
      <c r="DA76" s="62"/>
      <c r="DB76" s="62"/>
      <c r="DC76" s="62"/>
      <c r="DD76" s="62"/>
      <c r="DE76" s="62"/>
      <c r="DF76" s="62"/>
      <c r="DG76" s="62"/>
      <c r="DH76" s="62"/>
      <c r="DI76" s="62"/>
      <c r="DJ76" s="62"/>
      <c r="DK76" s="62"/>
      <c r="DL76" s="62"/>
      <c r="DM76" s="62"/>
      <c r="DN76" s="62"/>
      <c r="DO76" s="62"/>
      <c r="DP76" s="62"/>
      <c r="DQ76" s="62"/>
      <c r="DR76" s="62"/>
      <c r="DS76" s="62"/>
      <c r="DT76" s="62"/>
      <c r="DU76" s="62"/>
      <c r="DV76" s="62"/>
      <c r="DW76" s="62"/>
      <c r="DX76" s="62"/>
      <c r="DY76" s="62"/>
    </row>
    <row r="77" spans="1:129" ht="12">
      <c r="A77" s="62"/>
      <c r="B77" s="62"/>
      <c r="C77" s="62"/>
      <c r="D77" s="62"/>
      <c r="E77" s="62"/>
      <c r="F77" s="62"/>
      <c r="G77" s="62"/>
      <c r="H77" s="62"/>
      <c r="I77" s="62"/>
      <c r="J77" s="62"/>
      <c r="K77" s="62"/>
      <c r="L77" s="62"/>
      <c r="M77" s="62"/>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129"/>
      <c r="AP77" s="62"/>
      <c r="AQ77" s="62"/>
      <c r="AR77" s="62"/>
      <c r="AS77" s="62"/>
      <c r="AT77" s="62"/>
      <c r="AU77" s="62"/>
      <c r="AV77" s="62"/>
      <c r="AW77" s="62"/>
      <c r="AX77" s="62"/>
      <c r="AY77" s="62"/>
      <c r="AZ77" s="62"/>
      <c r="BA77" s="62"/>
      <c r="BB77" s="62"/>
      <c r="BC77" s="62"/>
      <c r="BD77" s="62"/>
      <c r="BE77" s="62"/>
      <c r="BF77" s="62"/>
      <c r="BG77" s="62"/>
      <c r="BH77" s="62"/>
      <c r="BI77" s="62"/>
      <c r="BJ77" s="62"/>
      <c r="BK77" s="62"/>
      <c r="BL77" s="62"/>
      <c r="BM77" s="62"/>
      <c r="BN77" s="62"/>
      <c r="BO77" s="62"/>
      <c r="BP77" s="62"/>
      <c r="BQ77" s="62"/>
      <c r="BR77" s="62"/>
      <c r="BS77" s="62"/>
      <c r="BT77" s="62"/>
      <c r="BU77" s="62"/>
      <c r="BV77" s="62"/>
      <c r="BW77" s="62"/>
      <c r="BX77" s="62"/>
      <c r="BY77" s="129"/>
      <c r="BZ77" s="62"/>
      <c r="CA77" s="62"/>
      <c r="CB77" s="62"/>
      <c r="CC77" s="62"/>
      <c r="CD77" s="62"/>
      <c r="CE77" s="62"/>
      <c r="CF77" s="62"/>
      <c r="CG77" s="62"/>
      <c r="CH77" s="62"/>
      <c r="CI77" s="62"/>
      <c r="CJ77" s="62"/>
      <c r="CK77" s="62"/>
      <c r="CL77" s="62"/>
      <c r="CM77" s="62"/>
      <c r="CN77" s="62"/>
      <c r="CO77" s="62"/>
      <c r="CP77" s="62"/>
      <c r="CQ77" s="62"/>
      <c r="CR77" s="62"/>
      <c r="CS77" s="62"/>
      <c r="CT77" s="62"/>
      <c r="CU77" s="62"/>
      <c r="CV77" s="62"/>
      <c r="CW77" s="62"/>
      <c r="CX77" s="62"/>
      <c r="CY77" s="62"/>
      <c r="CZ77" s="62"/>
      <c r="DA77" s="62"/>
      <c r="DB77" s="62"/>
      <c r="DC77" s="62"/>
      <c r="DD77" s="62"/>
      <c r="DE77" s="62"/>
      <c r="DF77" s="62"/>
      <c r="DG77" s="62"/>
      <c r="DH77" s="62"/>
      <c r="DI77" s="62"/>
      <c r="DJ77" s="62"/>
      <c r="DK77" s="62"/>
      <c r="DL77" s="62"/>
      <c r="DM77" s="62"/>
      <c r="DN77" s="62"/>
      <c r="DO77" s="62"/>
      <c r="DP77" s="62"/>
      <c r="DQ77" s="62"/>
      <c r="DR77" s="62"/>
      <c r="DS77" s="62"/>
      <c r="DT77" s="62"/>
      <c r="DU77" s="62"/>
      <c r="DV77" s="62"/>
      <c r="DW77" s="62"/>
      <c r="DX77" s="62"/>
      <c r="DY77" s="62"/>
    </row>
    <row r="78" spans="1:129" ht="12">
      <c r="A78" s="62"/>
      <c r="B78" s="62"/>
      <c r="C78" s="62"/>
      <c r="D78" s="62"/>
      <c r="E78" s="62"/>
      <c r="F78" s="62"/>
      <c r="G78" s="62"/>
      <c r="H78" s="62"/>
      <c r="I78" s="62"/>
      <c r="J78" s="62"/>
      <c r="K78" s="62"/>
      <c r="L78" s="62"/>
      <c r="M78" s="62"/>
      <c r="O78" s="62"/>
      <c r="P78" s="62"/>
      <c r="Q78" s="62"/>
      <c r="R78" s="62"/>
      <c r="S78" s="62"/>
      <c r="T78" s="62"/>
      <c r="U78" s="62"/>
      <c r="V78" s="62"/>
      <c r="W78" s="62"/>
      <c r="X78" s="62"/>
      <c r="Y78" s="62"/>
      <c r="Z78" s="62"/>
      <c r="AA78" s="62"/>
      <c r="AB78" s="62"/>
      <c r="AC78" s="62"/>
      <c r="AD78" s="62"/>
      <c r="AE78" s="62"/>
      <c r="AF78" s="62"/>
      <c r="AG78" s="62"/>
      <c r="AH78" s="62"/>
      <c r="AI78" s="62"/>
      <c r="AJ78" s="62"/>
      <c r="AK78" s="62"/>
      <c r="AL78" s="62"/>
      <c r="AM78" s="62"/>
      <c r="AN78" s="62"/>
      <c r="AO78" s="129"/>
      <c r="AP78" s="62"/>
      <c r="AQ78" s="62"/>
      <c r="AR78" s="62"/>
      <c r="AS78" s="62"/>
      <c r="AT78" s="62"/>
      <c r="AU78" s="62"/>
      <c r="AV78" s="62"/>
      <c r="AW78" s="62"/>
      <c r="AX78" s="62"/>
      <c r="AY78" s="62"/>
      <c r="AZ78" s="62"/>
      <c r="BA78" s="62"/>
      <c r="BB78" s="62"/>
      <c r="BC78" s="62"/>
      <c r="BD78" s="62"/>
      <c r="BE78" s="62"/>
      <c r="BF78" s="62"/>
      <c r="BG78" s="62"/>
      <c r="BH78" s="62"/>
      <c r="BI78" s="62"/>
      <c r="BJ78" s="62"/>
      <c r="BK78" s="62"/>
      <c r="BL78" s="62"/>
      <c r="BM78" s="62"/>
      <c r="BN78" s="62"/>
      <c r="BO78" s="62"/>
      <c r="BP78" s="62"/>
      <c r="BQ78" s="62"/>
      <c r="BR78" s="62"/>
      <c r="BS78" s="62"/>
      <c r="BT78" s="62"/>
      <c r="BU78" s="62"/>
      <c r="BV78" s="62"/>
      <c r="BW78" s="62"/>
      <c r="BX78" s="62"/>
      <c r="BY78" s="129"/>
      <c r="BZ78" s="62"/>
      <c r="CA78" s="62"/>
      <c r="CB78" s="62"/>
      <c r="CC78" s="62"/>
      <c r="CD78" s="62"/>
      <c r="CE78" s="62"/>
      <c r="CF78" s="62"/>
      <c r="CG78" s="62"/>
      <c r="CH78" s="62"/>
      <c r="CI78" s="62"/>
      <c r="CJ78" s="62"/>
      <c r="CK78" s="62"/>
      <c r="CL78" s="62"/>
      <c r="CM78" s="62"/>
      <c r="CN78" s="62"/>
      <c r="CO78" s="62"/>
      <c r="CP78" s="62"/>
      <c r="CQ78" s="62"/>
      <c r="CR78" s="62"/>
      <c r="CS78" s="62"/>
      <c r="CT78" s="62"/>
      <c r="CU78" s="62"/>
      <c r="CV78" s="62"/>
      <c r="CW78" s="62"/>
      <c r="CX78" s="62"/>
      <c r="CY78" s="62"/>
      <c r="CZ78" s="62"/>
      <c r="DA78" s="62"/>
      <c r="DB78" s="62"/>
      <c r="DC78" s="62"/>
      <c r="DD78" s="62"/>
      <c r="DE78" s="62"/>
      <c r="DF78" s="62"/>
      <c r="DG78" s="62"/>
      <c r="DH78" s="62"/>
      <c r="DI78" s="62"/>
      <c r="DJ78" s="62"/>
      <c r="DK78" s="62"/>
      <c r="DL78" s="62"/>
      <c r="DM78" s="62"/>
      <c r="DN78" s="62"/>
      <c r="DO78" s="62"/>
      <c r="DP78" s="62"/>
      <c r="DQ78" s="62"/>
      <c r="DR78" s="62"/>
      <c r="DS78" s="62"/>
      <c r="DT78" s="62"/>
      <c r="DU78" s="62"/>
      <c r="DV78" s="62"/>
      <c r="DW78" s="62"/>
      <c r="DX78" s="62"/>
      <c r="DY78" s="62"/>
    </row>
    <row r="79" spans="1:129" ht="12">
      <c r="A79" s="62"/>
      <c r="B79" s="62"/>
      <c r="C79" s="62"/>
      <c r="D79" s="62"/>
      <c r="E79" s="62"/>
      <c r="F79" s="62"/>
      <c r="G79" s="62"/>
      <c r="H79" s="62"/>
      <c r="I79" s="62"/>
      <c r="J79" s="62"/>
      <c r="K79" s="62"/>
      <c r="L79" s="62"/>
      <c r="M79" s="62"/>
      <c r="O79" s="62"/>
      <c r="P79" s="62"/>
      <c r="Q79" s="62"/>
      <c r="R79" s="62"/>
      <c r="S79" s="62"/>
      <c r="T79" s="62"/>
      <c r="U79" s="62"/>
      <c r="V79" s="62"/>
      <c r="W79" s="62"/>
      <c r="X79" s="62"/>
      <c r="Y79" s="62"/>
      <c r="Z79" s="62"/>
      <c r="AA79" s="62"/>
      <c r="AB79" s="62"/>
      <c r="AC79" s="62"/>
      <c r="AD79" s="62"/>
      <c r="AE79" s="62"/>
      <c r="AF79" s="62"/>
      <c r="AG79" s="62"/>
      <c r="AH79" s="62"/>
      <c r="AI79" s="62"/>
      <c r="AJ79" s="62"/>
      <c r="AK79" s="62"/>
      <c r="AL79" s="62"/>
      <c r="AM79" s="62"/>
      <c r="AN79" s="62"/>
      <c r="AO79" s="129"/>
      <c r="AP79" s="62"/>
      <c r="AQ79" s="62"/>
      <c r="AR79" s="62"/>
      <c r="AS79" s="62"/>
      <c r="AT79" s="62"/>
      <c r="AU79" s="62"/>
      <c r="AV79" s="62"/>
      <c r="AW79" s="62"/>
      <c r="AX79" s="62"/>
      <c r="AY79" s="62"/>
      <c r="AZ79" s="62"/>
      <c r="BA79" s="62"/>
      <c r="BB79" s="62"/>
      <c r="BC79" s="62"/>
      <c r="BD79" s="62"/>
      <c r="BE79" s="62"/>
      <c r="BF79" s="62"/>
      <c r="BG79" s="62"/>
      <c r="BH79" s="62"/>
      <c r="BI79" s="62"/>
      <c r="BJ79" s="62"/>
      <c r="BK79" s="62"/>
      <c r="BL79" s="62"/>
      <c r="BM79" s="62"/>
      <c r="BN79" s="62"/>
      <c r="BO79" s="62"/>
      <c r="BP79" s="62"/>
      <c r="BQ79" s="62"/>
      <c r="BR79" s="62"/>
      <c r="BS79" s="62"/>
      <c r="BT79" s="62"/>
      <c r="BU79" s="62"/>
      <c r="BV79" s="62"/>
      <c r="BW79" s="62"/>
      <c r="BX79" s="62"/>
      <c r="BY79" s="129"/>
      <c r="BZ79" s="62"/>
      <c r="CA79" s="62"/>
      <c r="CB79" s="62"/>
      <c r="CC79" s="62"/>
      <c r="CD79" s="62"/>
      <c r="CE79" s="62"/>
      <c r="CF79" s="62"/>
      <c r="CG79" s="62"/>
      <c r="CH79" s="62"/>
      <c r="CI79" s="62"/>
      <c r="CJ79" s="62"/>
      <c r="CK79" s="62"/>
      <c r="CL79" s="62"/>
      <c r="CM79" s="62"/>
      <c r="CN79" s="62"/>
      <c r="CO79" s="62"/>
      <c r="CP79" s="62"/>
      <c r="CQ79" s="62"/>
      <c r="CR79" s="62"/>
      <c r="CS79" s="62"/>
      <c r="CT79" s="62"/>
      <c r="CU79" s="62"/>
      <c r="CV79" s="62"/>
      <c r="CW79" s="62"/>
      <c r="CX79" s="62"/>
      <c r="CY79" s="62"/>
      <c r="CZ79" s="62"/>
      <c r="DA79" s="62"/>
      <c r="DB79" s="62"/>
      <c r="DC79" s="62"/>
      <c r="DD79" s="62"/>
      <c r="DE79" s="62"/>
      <c r="DF79" s="62"/>
      <c r="DG79" s="62"/>
      <c r="DH79" s="62"/>
      <c r="DI79" s="62"/>
      <c r="DJ79" s="62"/>
      <c r="DK79" s="62"/>
      <c r="DL79" s="62"/>
      <c r="DM79" s="62"/>
      <c r="DN79" s="62"/>
      <c r="DO79" s="62"/>
      <c r="DP79" s="62"/>
      <c r="DQ79" s="62"/>
      <c r="DR79" s="62"/>
      <c r="DS79" s="62"/>
      <c r="DT79" s="62"/>
      <c r="DU79" s="62"/>
      <c r="DV79" s="62"/>
      <c r="DW79" s="62"/>
      <c r="DX79" s="62"/>
      <c r="DY79" s="62"/>
    </row>
    <row r="80" spans="1:129" ht="12">
      <c r="A80" s="62"/>
      <c r="B80" s="62"/>
      <c r="C80" s="62"/>
      <c r="D80" s="62"/>
      <c r="E80" s="62"/>
      <c r="F80" s="62"/>
      <c r="G80" s="62"/>
      <c r="H80" s="62"/>
      <c r="I80" s="62"/>
      <c r="J80" s="62"/>
      <c r="K80" s="62"/>
      <c r="L80" s="62"/>
      <c r="M80" s="62"/>
      <c r="O80" s="62"/>
      <c r="P80" s="62"/>
      <c r="Q80" s="62"/>
      <c r="R80" s="62"/>
      <c r="S80" s="62"/>
      <c r="T80" s="62"/>
      <c r="U80" s="62"/>
      <c r="V80" s="62"/>
      <c r="W80" s="62"/>
      <c r="X80" s="62"/>
      <c r="Y80" s="62"/>
      <c r="Z80" s="62"/>
      <c r="AA80" s="62"/>
      <c r="AB80" s="62"/>
      <c r="AC80" s="62"/>
      <c r="AD80" s="62"/>
      <c r="AE80" s="62"/>
      <c r="AF80" s="62"/>
      <c r="AG80" s="62"/>
      <c r="AH80" s="62"/>
      <c r="AI80" s="62"/>
      <c r="AJ80" s="62"/>
      <c r="AK80" s="62"/>
      <c r="AL80" s="62"/>
      <c r="AM80" s="62"/>
      <c r="AN80" s="62"/>
      <c r="AO80" s="129"/>
      <c r="AP80" s="62"/>
      <c r="AQ80" s="62"/>
      <c r="AR80" s="62"/>
      <c r="AS80" s="62"/>
      <c r="AT80" s="62"/>
      <c r="AU80" s="62"/>
      <c r="AV80" s="62"/>
      <c r="AW80" s="62"/>
      <c r="AX80" s="62"/>
      <c r="AY80" s="62"/>
      <c r="AZ80" s="62"/>
      <c r="BA80" s="62"/>
      <c r="BB80" s="62"/>
      <c r="BC80" s="62"/>
      <c r="BD80" s="62"/>
      <c r="BE80" s="62"/>
      <c r="BF80" s="62"/>
      <c r="BG80" s="62"/>
      <c r="BH80" s="62"/>
      <c r="BI80" s="62"/>
      <c r="BJ80" s="62"/>
      <c r="BK80" s="62"/>
      <c r="BL80" s="62"/>
      <c r="BM80" s="62"/>
      <c r="BN80" s="62"/>
      <c r="BO80" s="62"/>
      <c r="BP80" s="62"/>
      <c r="BQ80" s="62"/>
      <c r="BR80" s="62"/>
      <c r="BS80" s="62"/>
      <c r="BT80" s="62"/>
      <c r="BU80" s="62"/>
      <c r="BV80" s="62"/>
      <c r="BW80" s="62"/>
      <c r="BX80" s="62"/>
      <c r="BY80" s="129"/>
      <c r="BZ80" s="62"/>
      <c r="CA80" s="62"/>
      <c r="CB80" s="62"/>
      <c r="CC80" s="62"/>
      <c r="CD80" s="62"/>
      <c r="CE80" s="62"/>
      <c r="CF80" s="62"/>
      <c r="CG80" s="62"/>
      <c r="CH80" s="62"/>
      <c r="CI80" s="62"/>
      <c r="CJ80" s="62"/>
      <c r="CK80" s="62"/>
      <c r="CL80" s="62"/>
      <c r="CM80" s="62"/>
      <c r="CN80" s="62"/>
      <c r="CO80" s="62"/>
      <c r="CP80" s="62"/>
      <c r="CQ80" s="62"/>
      <c r="CR80" s="62"/>
      <c r="CS80" s="62"/>
      <c r="CT80" s="62"/>
      <c r="CU80" s="62"/>
      <c r="CV80" s="62"/>
      <c r="CW80" s="62"/>
      <c r="CX80" s="62"/>
      <c r="CY80" s="62"/>
      <c r="CZ80" s="62"/>
      <c r="DA80" s="62"/>
      <c r="DB80" s="62"/>
      <c r="DC80" s="62"/>
      <c r="DD80" s="62"/>
      <c r="DE80" s="62"/>
      <c r="DF80" s="62"/>
      <c r="DG80" s="62"/>
      <c r="DH80" s="62"/>
      <c r="DI80" s="62"/>
      <c r="DJ80" s="62"/>
      <c r="DK80" s="62"/>
      <c r="DL80" s="62"/>
      <c r="DM80" s="62"/>
      <c r="DN80" s="62"/>
      <c r="DO80" s="62"/>
      <c r="DP80" s="62"/>
      <c r="DQ80" s="62"/>
      <c r="DR80" s="62"/>
      <c r="DS80" s="62"/>
      <c r="DT80" s="62"/>
      <c r="DU80" s="62"/>
      <c r="DV80" s="62"/>
      <c r="DW80" s="62"/>
      <c r="DX80" s="62"/>
      <c r="DY80" s="62"/>
    </row>
    <row r="81" spans="1:129" ht="12">
      <c r="A81" s="62"/>
      <c r="B81" s="62"/>
      <c r="C81" s="62"/>
      <c r="D81" s="62"/>
      <c r="E81" s="62"/>
      <c r="F81" s="62"/>
      <c r="G81" s="62"/>
      <c r="H81" s="62"/>
      <c r="I81" s="62"/>
      <c r="J81" s="62"/>
      <c r="K81" s="62"/>
      <c r="L81" s="62"/>
      <c r="M81" s="62"/>
      <c r="O81" s="62"/>
      <c r="P81" s="62"/>
      <c r="Q81" s="62"/>
      <c r="R81" s="62"/>
      <c r="S81" s="62"/>
      <c r="T81" s="62"/>
      <c r="U81" s="62"/>
      <c r="V81" s="62"/>
      <c r="W81" s="62"/>
      <c r="X81" s="62"/>
      <c r="Y81" s="62"/>
      <c r="Z81" s="62"/>
      <c r="AA81" s="62"/>
      <c r="AB81" s="62"/>
      <c r="AC81" s="62"/>
      <c r="AD81" s="62"/>
      <c r="AE81" s="62"/>
      <c r="AF81" s="62"/>
      <c r="AG81" s="62"/>
      <c r="AH81" s="62"/>
      <c r="AI81" s="62"/>
      <c r="AJ81" s="62"/>
      <c r="AK81" s="62"/>
      <c r="AL81" s="62"/>
      <c r="AM81" s="62"/>
      <c r="AN81" s="62"/>
      <c r="AO81" s="129"/>
      <c r="AP81" s="62"/>
      <c r="AQ81" s="62"/>
      <c r="AR81" s="62"/>
      <c r="AS81" s="62"/>
      <c r="AT81" s="62"/>
      <c r="AU81" s="62"/>
      <c r="AV81" s="62"/>
      <c r="AW81" s="62"/>
      <c r="AX81" s="62"/>
      <c r="AY81" s="62"/>
      <c r="AZ81" s="62"/>
      <c r="BA81" s="62"/>
      <c r="BB81" s="62"/>
      <c r="BC81" s="62"/>
      <c r="BD81" s="62"/>
      <c r="BE81" s="62"/>
      <c r="BF81" s="62"/>
      <c r="BG81" s="62"/>
      <c r="BH81" s="62"/>
      <c r="BI81" s="62"/>
      <c r="BJ81" s="62"/>
      <c r="BK81" s="62"/>
      <c r="BL81" s="62"/>
      <c r="BM81" s="62"/>
      <c r="BN81" s="62"/>
      <c r="BO81" s="62"/>
      <c r="BP81" s="62"/>
      <c r="BQ81" s="62"/>
      <c r="BR81" s="62"/>
      <c r="BS81" s="62"/>
      <c r="BT81" s="62"/>
      <c r="BU81" s="62"/>
      <c r="BV81" s="62"/>
      <c r="BW81" s="62"/>
      <c r="BX81" s="62"/>
      <c r="BY81" s="129"/>
      <c r="BZ81" s="62"/>
      <c r="CA81" s="62"/>
      <c r="CB81" s="62"/>
      <c r="CC81" s="62"/>
      <c r="CD81" s="62"/>
      <c r="CE81" s="62"/>
      <c r="CF81" s="62"/>
      <c r="CG81" s="62"/>
      <c r="CH81" s="62"/>
      <c r="CI81" s="62"/>
      <c r="CJ81" s="62"/>
      <c r="CK81" s="62"/>
      <c r="CL81" s="62"/>
      <c r="CM81" s="62"/>
      <c r="CN81" s="62"/>
      <c r="CO81" s="62"/>
      <c r="CP81" s="62"/>
      <c r="CQ81" s="62"/>
      <c r="CR81" s="62"/>
      <c r="CS81" s="62"/>
      <c r="CT81" s="62"/>
      <c r="CU81" s="62"/>
      <c r="CV81" s="62"/>
      <c r="CW81" s="62"/>
      <c r="CX81" s="62"/>
      <c r="CY81" s="62"/>
      <c r="CZ81" s="62"/>
      <c r="DA81" s="62"/>
      <c r="DB81" s="62"/>
      <c r="DC81" s="62"/>
      <c r="DD81" s="62"/>
      <c r="DE81" s="62"/>
      <c r="DF81" s="62"/>
      <c r="DG81" s="62"/>
      <c r="DH81" s="62"/>
      <c r="DI81" s="62"/>
      <c r="DJ81" s="62"/>
      <c r="DK81" s="62"/>
      <c r="DL81" s="62"/>
      <c r="DM81" s="62"/>
      <c r="DN81" s="62"/>
      <c r="DO81" s="62"/>
      <c r="DP81" s="62"/>
      <c r="DQ81" s="62"/>
      <c r="DR81" s="62"/>
      <c r="DS81" s="62"/>
      <c r="DT81" s="62"/>
      <c r="DU81" s="62"/>
      <c r="DV81" s="62"/>
      <c r="DW81" s="62"/>
      <c r="DX81" s="62"/>
      <c r="DY81" s="62"/>
    </row>
    <row r="82" spans="1:129" ht="12">
      <c r="A82" s="62"/>
      <c r="B82" s="62"/>
      <c r="C82" s="62"/>
      <c r="D82" s="62"/>
      <c r="E82" s="62"/>
      <c r="F82" s="62"/>
      <c r="G82" s="62"/>
      <c r="H82" s="62"/>
      <c r="I82" s="62"/>
      <c r="J82" s="62"/>
      <c r="K82" s="62"/>
      <c r="L82" s="62"/>
      <c r="M82" s="62"/>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129"/>
      <c r="AP82" s="62"/>
      <c r="AQ82" s="62"/>
      <c r="AR82" s="62"/>
      <c r="AS82" s="62"/>
      <c r="AT82" s="62"/>
      <c r="AU82" s="62"/>
      <c r="AV82" s="62"/>
      <c r="AW82" s="62"/>
      <c r="AX82" s="62"/>
      <c r="AY82" s="62"/>
      <c r="AZ82" s="62"/>
      <c r="BA82" s="62"/>
      <c r="BB82" s="62"/>
      <c r="BC82" s="62"/>
      <c r="BD82" s="62"/>
      <c r="BE82" s="62"/>
      <c r="BF82" s="62"/>
      <c r="BG82" s="62"/>
      <c r="BH82" s="62"/>
      <c r="BI82" s="62"/>
      <c r="BJ82" s="62"/>
      <c r="BK82" s="62"/>
      <c r="BL82" s="62"/>
      <c r="BM82" s="62"/>
      <c r="BN82" s="62"/>
      <c r="BO82" s="62"/>
      <c r="BP82" s="62"/>
      <c r="BQ82" s="62"/>
      <c r="BR82" s="62"/>
      <c r="BS82" s="62"/>
      <c r="BT82" s="62"/>
      <c r="BU82" s="62"/>
      <c r="BV82" s="62"/>
      <c r="BW82" s="62"/>
      <c r="BX82" s="62"/>
      <c r="BY82" s="129"/>
      <c r="BZ82" s="62"/>
      <c r="CA82" s="62"/>
      <c r="CB82" s="62"/>
      <c r="CC82" s="62"/>
      <c r="CD82" s="62"/>
      <c r="CE82" s="62"/>
      <c r="CF82" s="62"/>
      <c r="CG82" s="62"/>
      <c r="CH82" s="62"/>
      <c r="CI82" s="62"/>
      <c r="CJ82" s="62"/>
      <c r="CK82" s="62"/>
      <c r="CL82" s="62"/>
      <c r="CM82" s="62"/>
      <c r="CN82" s="62"/>
      <c r="CO82" s="62"/>
      <c r="CP82" s="62"/>
      <c r="CQ82" s="62"/>
      <c r="CR82" s="62"/>
      <c r="CS82" s="62"/>
      <c r="CT82" s="62"/>
      <c r="CU82" s="62"/>
      <c r="CV82" s="62"/>
      <c r="CW82" s="62"/>
      <c r="CX82" s="62"/>
      <c r="CY82" s="62"/>
      <c r="CZ82" s="62"/>
      <c r="DA82" s="62"/>
      <c r="DB82" s="62"/>
      <c r="DC82" s="62"/>
      <c r="DD82" s="62"/>
      <c r="DE82" s="62"/>
      <c r="DF82" s="62"/>
      <c r="DG82" s="62"/>
      <c r="DH82" s="62"/>
      <c r="DI82" s="62"/>
      <c r="DJ82" s="62"/>
      <c r="DK82" s="62"/>
      <c r="DL82" s="62"/>
      <c r="DM82" s="62"/>
      <c r="DN82" s="62"/>
      <c r="DO82" s="62"/>
      <c r="DP82" s="62"/>
      <c r="DQ82" s="62"/>
      <c r="DR82" s="62"/>
      <c r="DS82" s="62"/>
      <c r="DT82" s="62"/>
      <c r="DU82" s="62"/>
      <c r="DV82" s="62"/>
      <c r="DW82" s="62"/>
      <c r="DX82" s="62"/>
      <c r="DY82" s="62"/>
    </row>
    <row r="83" spans="1:129" ht="12">
      <c r="A83" s="62"/>
      <c r="B83" s="62"/>
      <c r="C83" s="62"/>
      <c r="D83" s="62"/>
      <c r="E83" s="62"/>
      <c r="F83" s="62"/>
      <c r="G83" s="62"/>
      <c r="H83" s="62"/>
      <c r="I83" s="62"/>
      <c r="J83" s="62"/>
      <c r="K83" s="62"/>
      <c r="L83" s="62"/>
      <c r="M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129"/>
      <c r="AP83" s="62"/>
      <c r="AQ83" s="62"/>
      <c r="AR83" s="62"/>
      <c r="AS83" s="62"/>
      <c r="AT83" s="62"/>
      <c r="AU83" s="62"/>
      <c r="AV83" s="62"/>
      <c r="AW83" s="62"/>
      <c r="AX83" s="62"/>
      <c r="AY83" s="62"/>
      <c r="AZ83" s="62"/>
      <c r="BA83" s="62"/>
      <c r="BB83" s="62"/>
      <c r="BC83" s="62"/>
      <c r="BD83" s="62"/>
      <c r="BE83" s="62"/>
      <c r="BF83" s="62"/>
      <c r="BG83" s="62"/>
      <c r="BH83" s="62"/>
      <c r="BI83" s="62"/>
      <c r="BJ83" s="62"/>
      <c r="BK83" s="62"/>
      <c r="BL83" s="62"/>
      <c r="BM83" s="62"/>
      <c r="BN83" s="62"/>
      <c r="BO83" s="62"/>
      <c r="BP83" s="62"/>
      <c r="BQ83" s="62"/>
      <c r="BR83" s="62"/>
      <c r="BS83" s="62"/>
      <c r="BT83" s="62"/>
      <c r="BU83" s="62"/>
      <c r="BV83" s="62"/>
      <c r="BW83" s="62"/>
      <c r="BX83" s="62"/>
      <c r="BY83" s="129"/>
      <c r="BZ83" s="62"/>
      <c r="CA83" s="62"/>
      <c r="CB83" s="62"/>
      <c r="CC83" s="62"/>
      <c r="CD83" s="62"/>
      <c r="CE83" s="62"/>
      <c r="CF83" s="62"/>
      <c r="CG83" s="62"/>
      <c r="CH83" s="62"/>
      <c r="CI83" s="62"/>
      <c r="CJ83" s="62"/>
      <c r="CK83" s="62"/>
      <c r="CL83" s="62"/>
      <c r="CM83" s="62"/>
      <c r="CN83" s="62"/>
      <c r="CO83" s="62"/>
      <c r="CP83" s="62"/>
      <c r="CQ83" s="62"/>
      <c r="CR83" s="62"/>
      <c r="CS83" s="62"/>
      <c r="CT83" s="62"/>
      <c r="CU83" s="62"/>
      <c r="CV83" s="62"/>
      <c r="CW83" s="62"/>
      <c r="CX83" s="62"/>
      <c r="CY83" s="62"/>
      <c r="CZ83" s="62"/>
      <c r="DA83" s="62"/>
      <c r="DB83" s="62"/>
      <c r="DC83" s="62"/>
      <c r="DD83" s="62"/>
      <c r="DE83" s="62"/>
      <c r="DF83" s="62"/>
      <c r="DG83" s="62"/>
      <c r="DH83" s="62"/>
      <c r="DI83" s="62"/>
      <c r="DJ83" s="62"/>
      <c r="DK83" s="62"/>
      <c r="DL83" s="62"/>
      <c r="DM83" s="62"/>
      <c r="DN83" s="62"/>
      <c r="DO83" s="62"/>
      <c r="DP83" s="62"/>
      <c r="DQ83" s="62"/>
      <c r="DR83" s="62"/>
      <c r="DS83" s="62"/>
      <c r="DT83" s="62"/>
      <c r="DU83" s="62"/>
      <c r="DV83" s="62"/>
      <c r="DW83" s="62"/>
      <c r="DX83" s="62"/>
      <c r="DY83" s="62"/>
    </row>
    <row r="84" spans="1:129" ht="12">
      <c r="A84" s="62"/>
      <c r="B84" s="62"/>
      <c r="C84" s="62"/>
      <c r="D84" s="62"/>
      <c r="E84" s="62"/>
      <c r="F84" s="62"/>
      <c r="G84" s="62"/>
      <c r="H84" s="62"/>
      <c r="I84" s="62"/>
      <c r="J84" s="62"/>
      <c r="K84" s="62"/>
      <c r="L84" s="62"/>
      <c r="M84" s="62"/>
      <c r="O84" s="62"/>
      <c r="P84" s="62"/>
      <c r="Q84" s="62"/>
      <c r="R84" s="62"/>
      <c r="S84" s="62"/>
      <c r="T84" s="62"/>
      <c r="U84" s="62"/>
      <c r="V84" s="62"/>
      <c r="W84" s="62"/>
      <c r="X84" s="62"/>
      <c r="Y84" s="62"/>
      <c r="Z84" s="62"/>
      <c r="AA84" s="62"/>
      <c r="AB84" s="62"/>
      <c r="AC84" s="62"/>
      <c r="AD84" s="62"/>
      <c r="AE84" s="62"/>
      <c r="AF84" s="62"/>
      <c r="AG84" s="62"/>
      <c r="AH84" s="62"/>
      <c r="AI84" s="62"/>
      <c r="AJ84" s="62"/>
      <c r="AK84" s="62"/>
      <c r="AL84" s="62"/>
      <c r="AM84" s="62"/>
      <c r="AN84" s="62"/>
      <c r="AO84" s="129"/>
      <c r="AP84" s="62"/>
      <c r="AQ84" s="62"/>
      <c r="AR84" s="62"/>
      <c r="AS84" s="62"/>
      <c r="AT84" s="62"/>
      <c r="AU84" s="62"/>
      <c r="AV84" s="62"/>
      <c r="AW84" s="62"/>
      <c r="AX84" s="62"/>
      <c r="AY84" s="62"/>
      <c r="AZ84" s="62"/>
      <c r="BA84" s="62"/>
      <c r="BB84" s="62"/>
      <c r="BC84" s="62"/>
      <c r="BD84" s="62"/>
      <c r="BE84" s="62"/>
      <c r="BF84" s="62"/>
      <c r="BG84" s="62"/>
      <c r="BH84" s="62"/>
      <c r="BI84" s="62"/>
      <c r="BJ84" s="62"/>
      <c r="BK84" s="62"/>
      <c r="BL84" s="62"/>
      <c r="BM84" s="62"/>
      <c r="BN84" s="62"/>
      <c r="BO84" s="62"/>
      <c r="BP84" s="62"/>
      <c r="BQ84" s="62"/>
      <c r="BR84" s="62"/>
      <c r="BS84" s="62"/>
      <c r="BT84" s="62"/>
      <c r="BU84" s="62"/>
      <c r="BV84" s="62"/>
      <c r="BW84" s="62"/>
      <c r="BX84" s="62"/>
      <c r="BY84" s="129"/>
      <c r="BZ84" s="62"/>
      <c r="CA84" s="62"/>
      <c r="CB84" s="62"/>
      <c r="CC84" s="62"/>
      <c r="CD84" s="62"/>
      <c r="CE84" s="62"/>
      <c r="CF84" s="62"/>
      <c r="CG84" s="62"/>
      <c r="CH84" s="62"/>
      <c r="CI84" s="62"/>
      <c r="CJ84" s="62"/>
      <c r="CK84" s="62"/>
      <c r="CL84" s="62"/>
      <c r="CM84" s="62"/>
      <c r="CN84" s="62"/>
      <c r="CO84" s="62"/>
      <c r="CP84" s="62"/>
      <c r="CQ84" s="62"/>
      <c r="CR84" s="62"/>
      <c r="CS84" s="62"/>
      <c r="CT84" s="62"/>
      <c r="CU84" s="62"/>
      <c r="CV84" s="62"/>
      <c r="CW84" s="62"/>
      <c r="CX84" s="62"/>
      <c r="CY84" s="62"/>
      <c r="CZ84" s="62"/>
      <c r="DA84" s="62"/>
      <c r="DB84" s="62"/>
      <c r="DC84" s="62"/>
      <c r="DD84" s="62"/>
      <c r="DE84" s="62"/>
      <c r="DF84" s="62"/>
      <c r="DG84" s="62"/>
      <c r="DH84" s="62"/>
      <c r="DI84" s="62"/>
      <c r="DJ84" s="62"/>
      <c r="DK84" s="62"/>
      <c r="DL84" s="62"/>
      <c r="DM84" s="62"/>
      <c r="DN84" s="62"/>
      <c r="DO84" s="62"/>
      <c r="DP84" s="62"/>
      <c r="DQ84" s="62"/>
      <c r="DR84" s="62"/>
      <c r="DS84" s="62"/>
      <c r="DT84" s="62"/>
      <c r="DU84" s="62"/>
      <c r="DV84" s="62"/>
      <c r="DW84" s="62"/>
      <c r="DX84" s="62"/>
      <c r="DY84" s="62"/>
    </row>
    <row r="85" spans="1:129" ht="12">
      <c r="A85" s="62"/>
      <c r="B85" s="62"/>
      <c r="C85" s="62"/>
      <c r="D85" s="62"/>
      <c r="E85" s="62"/>
      <c r="F85" s="62"/>
      <c r="G85" s="62"/>
      <c r="H85" s="62"/>
      <c r="I85" s="62"/>
      <c r="J85" s="62"/>
      <c r="K85" s="62"/>
      <c r="L85" s="62"/>
      <c r="M85" s="62"/>
      <c r="O85" s="62"/>
      <c r="P85" s="62"/>
      <c r="Q85" s="62"/>
      <c r="R85" s="62"/>
      <c r="S85" s="62"/>
      <c r="T85" s="62"/>
      <c r="U85" s="62"/>
      <c r="V85" s="62"/>
      <c r="W85" s="62"/>
      <c r="X85" s="62"/>
      <c r="Y85" s="62"/>
      <c r="Z85" s="62"/>
      <c r="AA85" s="62"/>
      <c r="AB85" s="62"/>
      <c r="AC85" s="62"/>
      <c r="AD85" s="62"/>
      <c r="AE85" s="62"/>
      <c r="AF85" s="62"/>
      <c r="AG85" s="62"/>
      <c r="AH85" s="62"/>
      <c r="AI85" s="62"/>
      <c r="AJ85" s="62"/>
      <c r="AK85" s="62"/>
      <c r="AL85" s="62"/>
      <c r="AM85" s="62"/>
      <c r="AN85" s="62"/>
      <c r="AO85" s="129"/>
      <c r="AP85" s="62"/>
      <c r="AQ85" s="62"/>
      <c r="AR85" s="62"/>
      <c r="AS85" s="62"/>
      <c r="AT85" s="62"/>
      <c r="AU85" s="62"/>
      <c r="AV85" s="62"/>
      <c r="AW85" s="62"/>
      <c r="AX85" s="62"/>
      <c r="AY85" s="62"/>
      <c r="AZ85" s="62"/>
      <c r="BA85" s="62"/>
      <c r="BB85" s="62"/>
      <c r="BC85" s="62"/>
      <c r="BD85" s="62"/>
      <c r="BE85" s="62"/>
      <c r="BF85" s="62"/>
      <c r="BG85" s="62"/>
      <c r="BH85" s="62"/>
      <c r="BI85" s="62"/>
      <c r="BJ85" s="62"/>
      <c r="BK85" s="62"/>
      <c r="BL85" s="62"/>
      <c r="BM85" s="62"/>
      <c r="BN85" s="62"/>
      <c r="BO85" s="62"/>
      <c r="BP85" s="62"/>
      <c r="BQ85" s="62"/>
      <c r="BR85" s="62"/>
      <c r="BS85" s="62"/>
      <c r="BT85" s="62"/>
      <c r="BU85" s="62"/>
      <c r="BV85" s="62"/>
      <c r="BW85" s="62"/>
      <c r="BX85" s="62"/>
      <c r="BY85" s="129"/>
      <c r="BZ85" s="62"/>
      <c r="CA85" s="62"/>
      <c r="CB85" s="62"/>
      <c r="CC85" s="62"/>
      <c r="CD85" s="62"/>
      <c r="CE85" s="62"/>
      <c r="CF85" s="62"/>
      <c r="CG85" s="62"/>
      <c r="CH85" s="62"/>
      <c r="CI85" s="62"/>
      <c r="CJ85" s="62"/>
      <c r="CK85" s="62"/>
      <c r="CL85" s="62"/>
      <c r="CM85" s="62"/>
      <c r="CN85" s="62"/>
      <c r="CO85" s="62"/>
      <c r="CP85" s="62"/>
      <c r="CQ85" s="62"/>
      <c r="CR85" s="62"/>
      <c r="CS85" s="62"/>
      <c r="CT85" s="62"/>
      <c r="CU85" s="62"/>
      <c r="CV85" s="62"/>
      <c r="CW85" s="62"/>
      <c r="CX85" s="62"/>
      <c r="CY85" s="62"/>
      <c r="CZ85" s="62"/>
      <c r="DA85" s="62"/>
      <c r="DB85" s="62"/>
      <c r="DC85" s="62"/>
      <c r="DD85" s="62"/>
      <c r="DE85" s="62"/>
      <c r="DF85" s="62"/>
      <c r="DG85" s="62"/>
      <c r="DH85" s="62"/>
      <c r="DI85" s="62"/>
      <c r="DJ85" s="62"/>
      <c r="DK85" s="62"/>
      <c r="DL85" s="62"/>
      <c r="DM85" s="62"/>
      <c r="DN85" s="62"/>
      <c r="DO85" s="62"/>
      <c r="DP85" s="62"/>
      <c r="DQ85" s="62"/>
      <c r="DR85" s="62"/>
      <c r="DS85" s="62"/>
      <c r="DT85" s="62"/>
      <c r="DU85" s="62"/>
      <c r="DV85" s="62"/>
      <c r="DW85" s="62"/>
      <c r="DX85" s="62"/>
      <c r="DY85" s="62"/>
    </row>
    <row r="86" spans="1:129">
      <c r="A86" s="119" t="s">
        <v>517</v>
      </c>
      <c r="B86" s="62"/>
      <c r="C86" s="62"/>
      <c r="D86" s="62"/>
      <c r="E86" s="62"/>
      <c r="F86" s="62"/>
      <c r="G86" s="62"/>
      <c r="H86" s="62"/>
      <c r="I86" s="62"/>
      <c r="J86" s="62"/>
      <c r="K86" s="62"/>
      <c r="L86" s="62"/>
      <c r="M86" s="62"/>
      <c r="O86" s="62"/>
      <c r="P86" s="62"/>
      <c r="Q86" s="62"/>
      <c r="R86" s="62"/>
      <c r="S86" s="62"/>
      <c r="T86" s="62"/>
      <c r="U86" s="62"/>
      <c r="V86" s="62"/>
      <c r="W86" s="62"/>
      <c r="X86" s="62"/>
      <c r="Y86" s="62"/>
      <c r="Z86" s="62"/>
      <c r="AA86" s="62"/>
      <c r="AB86" s="62"/>
      <c r="AC86" s="62"/>
      <c r="AD86" s="62"/>
      <c r="AE86" s="62"/>
      <c r="AF86" s="62"/>
      <c r="AG86" s="62"/>
      <c r="AH86" s="62"/>
      <c r="AI86" s="62"/>
      <c r="AJ86" s="62"/>
      <c r="AK86" s="62"/>
      <c r="AL86" s="62"/>
      <c r="AM86" s="62"/>
      <c r="AN86" s="62"/>
      <c r="AO86" s="129"/>
      <c r="AP86" s="62"/>
      <c r="AQ86" s="62"/>
      <c r="AR86" s="62"/>
      <c r="AS86" s="62"/>
      <c r="AT86" s="62"/>
      <c r="AU86" s="62"/>
      <c r="AV86" s="62"/>
      <c r="AW86" s="62"/>
      <c r="AX86" s="62"/>
      <c r="AY86" s="62"/>
      <c r="AZ86" s="62"/>
      <c r="BA86" s="62"/>
      <c r="BB86" s="62"/>
      <c r="BC86" s="62"/>
      <c r="BD86" s="62"/>
      <c r="BE86" s="62"/>
      <c r="BF86" s="62"/>
      <c r="BG86" s="62"/>
      <c r="BH86" s="62"/>
      <c r="BI86" s="62"/>
      <c r="BJ86" s="62"/>
      <c r="BK86" s="62"/>
      <c r="BL86" s="62"/>
      <c r="BM86" s="62"/>
      <c r="BN86" s="62"/>
      <c r="BO86" s="62"/>
      <c r="BP86" s="62"/>
      <c r="BQ86" s="62"/>
      <c r="BR86" s="62"/>
      <c r="BS86" s="62"/>
      <c r="BT86" s="62"/>
      <c r="BU86" s="62"/>
      <c r="BV86" s="62"/>
      <c r="BW86" s="62"/>
      <c r="BX86" s="62"/>
      <c r="BY86" s="129"/>
      <c r="BZ86" s="62"/>
      <c r="CA86" s="62"/>
      <c r="CB86" s="62"/>
      <c r="CC86" s="62"/>
      <c r="CD86" s="62"/>
      <c r="CE86" s="62"/>
      <c r="CF86" s="62"/>
      <c r="CG86" s="62"/>
      <c r="CH86" s="62"/>
      <c r="CI86" s="62"/>
      <c r="CJ86" s="62"/>
      <c r="CK86" s="62"/>
      <c r="CL86" s="62"/>
      <c r="CM86" s="62"/>
      <c r="CN86" s="62"/>
      <c r="CO86" s="62"/>
      <c r="CP86" s="62"/>
      <c r="CQ86" s="62"/>
      <c r="CR86" s="62"/>
      <c r="CS86" s="62"/>
      <c r="CT86" s="62"/>
      <c r="CU86" s="62"/>
      <c r="CV86" s="62"/>
      <c r="CW86" s="62"/>
      <c r="CX86" s="62"/>
      <c r="CY86" s="62"/>
      <c r="CZ86" s="62"/>
      <c r="DA86" s="62"/>
      <c r="DB86" s="62"/>
      <c r="DC86" s="62"/>
      <c r="DD86" s="62"/>
      <c r="DE86" s="62"/>
      <c r="DF86" s="62"/>
      <c r="DG86" s="62"/>
      <c r="DH86" s="62"/>
      <c r="DI86" s="62"/>
      <c r="DJ86" s="62"/>
      <c r="DK86" s="62"/>
      <c r="DL86" s="62"/>
      <c r="DM86" s="62"/>
      <c r="DN86" s="62"/>
      <c r="DO86" s="62"/>
      <c r="DP86" s="62"/>
      <c r="DQ86" s="62"/>
      <c r="DR86" s="62"/>
      <c r="DS86" s="62"/>
      <c r="DT86" s="62"/>
      <c r="DU86" s="62"/>
      <c r="DV86" s="62"/>
      <c r="DW86" s="62"/>
      <c r="DX86" s="62"/>
      <c r="DY86" s="62"/>
    </row>
    <row r="87" spans="1:129">
      <c r="A87" s="119"/>
      <c r="B87" s="62"/>
      <c r="C87" s="62"/>
      <c r="D87" s="62"/>
      <c r="E87" s="62"/>
      <c r="F87" s="62"/>
      <c r="G87" s="62"/>
      <c r="H87" s="62"/>
      <c r="I87" s="62"/>
      <c r="J87" s="62"/>
      <c r="K87" s="62"/>
      <c r="L87" s="62"/>
      <c r="M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129"/>
      <c r="AP87" s="62"/>
      <c r="AQ87" s="62"/>
      <c r="AR87" s="62"/>
      <c r="AS87" s="62"/>
      <c r="AT87" s="62"/>
      <c r="AU87" s="62"/>
      <c r="AV87" s="62"/>
      <c r="AW87" s="62"/>
      <c r="AX87" s="62"/>
      <c r="AY87" s="62"/>
      <c r="AZ87" s="62"/>
      <c r="BA87" s="62"/>
      <c r="BB87" s="62"/>
      <c r="BC87" s="62"/>
      <c r="BD87" s="62"/>
      <c r="BE87" s="62"/>
      <c r="BF87" s="62"/>
      <c r="BG87" s="62"/>
      <c r="BH87" s="62"/>
      <c r="BI87" s="62"/>
      <c r="BJ87" s="62"/>
      <c r="BK87" s="62"/>
      <c r="BL87" s="62"/>
      <c r="BM87" s="62"/>
      <c r="BN87" s="62"/>
      <c r="BO87" s="62"/>
      <c r="BP87" s="62"/>
      <c r="BQ87" s="62"/>
      <c r="BR87" s="62"/>
      <c r="BS87" s="62"/>
      <c r="BT87" s="62"/>
      <c r="BU87" s="62"/>
      <c r="BV87" s="62"/>
      <c r="BW87" s="62"/>
      <c r="BX87" s="62"/>
      <c r="BY87" s="129"/>
      <c r="BZ87" s="62"/>
      <c r="CA87" s="62"/>
      <c r="CB87" s="62"/>
      <c r="CC87" s="62"/>
      <c r="CD87" s="62"/>
      <c r="CE87" s="62"/>
      <c r="CF87" s="62"/>
      <c r="CG87" s="62"/>
      <c r="CH87" s="62"/>
      <c r="CI87" s="62"/>
      <c r="CJ87" s="62"/>
      <c r="CK87" s="62"/>
      <c r="CL87" s="62"/>
      <c r="CM87" s="62"/>
      <c r="CN87" s="62"/>
      <c r="CO87" s="62"/>
      <c r="CP87" s="62"/>
      <c r="CQ87" s="62"/>
      <c r="CR87" s="62"/>
      <c r="CS87" s="62"/>
      <c r="CT87" s="62"/>
      <c r="CU87" s="62"/>
      <c r="CV87" s="62"/>
      <c r="CW87" s="62"/>
      <c r="CX87" s="62"/>
      <c r="CY87" s="62"/>
      <c r="CZ87" s="62"/>
      <c r="DA87" s="62"/>
      <c r="DB87" s="62"/>
      <c r="DC87" s="62"/>
      <c r="DD87" s="62"/>
      <c r="DE87" s="62"/>
      <c r="DF87" s="62"/>
      <c r="DG87" s="62"/>
      <c r="DH87" s="62"/>
      <c r="DI87" s="62"/>
      <c r="DJ87" s="62"/>
      <c r="DK87" s="62"/>
      <c r="DL87" s="62"/>
      <c r="DM87" s="62"/>
      <c r="DN87" s="62"/>
      <c r="DO87" s="62"/>
      <c r="DP87" s="62"/>
      <c r="DQ87" s="62"/>
      <c r="DR87" s="62"/>
      <c r="DS87" s="62"/>
      <c r="DT87" s="62"/>
      <c r="DU87" s="62"/>
      <c r="DV87" s="62"/>
      <c r="DW87" s="62"/>
      <c r="DX87" s="62"/>
      <c r="DY87" s="62"/>
    </row>
    <row r="88" spans="1:129">
      <c r="A88" s="119"/>
      <c r="B88" s="62"/>
      <c r="C88" s="62"/>
      <c r="D88" s="62"/>
      <c r="E88" s="62"/>
      <c r="F88" s="62"/>
      <c r="G88" s="62"/>
      <c r="H88" s="62"/>
      <c r="I88" s="62"/>
      <c r="J88" s="62"/>
      <c r="K88" s="62"/>
      <c r="L88" s="62"/>
      <c r="M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2"/>
      <c r="AO88" s="129"/>
      <c r="AP88" s="62"/>
      <c r="AQ88" s="62"/>
      <c r="AR88" s="62"/>
      <c r="AS88" s="62"/>
      <c r="AT88" s="62"/>
      <c r="AU88" s="62"/>
      <c r="AV88" s="62"/>
      <c r="AW88" s="62"/>
      <c r="AX88" s="62"/>
      <c r="AY88" s="62"/>
      <c r="AZ88" s="62"/>
      <c r="BA88" s="62"/>
      <c r="BB88" s="62"/>
      <c r="BC88" s="62"/>
      <c r="BD88" s="62"/>
      <c r="BE88" s="62"/>
      <c r="BF88" s="62"/>
      <c r="BG88" s="62"/>
      <c r="BH88" s="62"/>
      <c r="BI88" s="62"/>
      <c r="BJ88" s="62"/>
      <c r="BK88" s="62"/>
      <c r="BL88" s="62"/>
      <c r="BM88" s="62"/>
      <c r="BN88" s="62"/>
      <c r="BO88" s="62"/>
      <c r="BP88" s="62"/>
      <c r="BQ88" s="62"/>
      <c r="BR88" s="62"/>
      <c r="BS88" s="62"/>
      <c r="BT88" s="62"/>
      <c r="BU88" s="62"/>
      <c r="BV88" s="62"/>
      <c r="BW88" s="62"/>
      <c r="BX88" s="62"/>
      <c r="BY88" s="129"/>
      <c r="BZ88" s="62"/>
      <c r="CA88" s="62"/>
      <c r="CB88" s="62"/>
      <c r="CC88" s="62"/>
      <c r="CD88" s="62"/>
      <c r="CE88" s="62"/>
      <c r="CF88" s="62"/>
      <c r="CG88" s="62"/>
      <c r="CH88" s="62"/>
      <c r="CI88" s="62"/>
      <c r="CJ88" s="62"/>
      <c r="CK88" s="62"/>
      <c r="CL88" s="62"/>
      <c r="CM88" s="62"/>
      <c r="CN88" s="62"/>
      <c r="CO88" s="62"/>
      <c r="CP88" s="62"/>
      <c r="CQ88" s="62"/>
      <c r="CR88" s="62"/>
      <c r="CS88" s="62"/>
      <c r="CT88" s="62"/>
      <c r="CU88" s="62"/>
      <c r="CV88" s="62"/>
      <c r="CW88" s="62"/>
      <c r="CX88" s="62"/>
      <c r="CY88" s="62"/>
      <c r="CZ88" s="62"/>
      <c r="DA88" s="62"/>
      <c r="DB88" s="62"/>
      <c r="DC88" s="62"/>
      <c r="DD88" s="62"/>
      <c r="DE88" s="62"/>
      <c r="DF88" s="62"/>
      <c r="DG88" s="62"/>
      <c r="DH88" s="62"/>
      <c r="DI88" s="62"/>
      <c r="DJ88" s="62"/>
      <c r="DK88" s="62"/>
      <c r="DL88" s="62"/>
      <c r="DM88" s="62"/>
      <c r="DN88" s="62"/>
      <c r="DO88" s="62"/>
      <c r="DP88" s="62"/>
      <c r="DQ88" s="62"/>
      <c r="DR88" s="62"/>
      <c r="DS88" s="62"/>
      <c r="DT88" s="62"/>
      <c r="DU88" s="62"/>
      <c r="DV88" s="62"/>
      <c r="DW88" s="62"/>
      <c r="DX88" s="62"/>
      <c r="DY88" s="62"/>
    </row>
    <row r="89" spans="1:129">
      <c r="A89" s="119"/>
      <c r="B89" s="62"/>
      <c r="C89" s="62"/>
      <c r="D89" s="62"/>
      <c r="E89" s="62"/>
      <c r="F89" s="62"/>
      <c r="G89" s="62"/>
      <c r="H89" s="62"/>
      <c r="I89" s="62"/>
      <c r="J89" s="62"/>
      <c r="K89" s="62"/>
      <c r="L89" s="62"/>
      <c r="M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2"/>
      <c r="AO89" s="129"/>
      <c r="AP89" s="62"/>
      <c r="AQ89" s="62"/>
      <c r="AR89" s="62"/>
      <c r="AS89" s="62"/>
      <c r="AT89" s="62"/>
      <c r="AU89" s="62"/>
      <c r="AV89" s="62"/>
      <c r="AW89" s="62"/>
      <c r="AX89" s="62"/>
      <c r="AY89" s="62"/>
      <c r="AZ89" s="62"/>
      <c r="BA89" s="62"/>
      <c r="BB89" s="62"/>
      <c r="BC89" s="62"/>
      <c r="BD89" s="62"/>
      <c r="BE89" s="62"/>
      <c r="BF89" s="62"/>
      <c r="BG89" s="62"/>
      <c r="BH89" s="62"/>
      <c r="BI89" s="62"/>
      <c r="BJ89" s="62"/>
      <c r="BK89" s="62"/>
      <c r="BL89" s="62"/>
      <c r="BM89" s="62"/>
      <c r="BN89" s="62"/>
      <c r="BO89" s="62"/>
      <c r="BP89" s="62"/>
      <c r="BQ89" s="62"/>
      <c r="BR89" s="62"/>
      <c r="BS89" s="62"/>
      <c r="BT89" s="62"/>
      <c r="BU89" s="62"/>
      <c r="BV89" s="62"/>
      <c r="BW89" s="62"/>
      <c r="BX89" s="62"/>
      <c r="BY89" s="129"/>
      <c r="BZ89" s="62"/>
      <c r="CA89" s="62"/>
      <c r="CB89" s="62"/>
      <c r="CC89" s="62"/>
      <c r="CD89" s="62"/>
      <c r="CE89" s="62"/>
      <c r="CF89" s="62"/>
      <c r="CG89" s="62"/>
      <c r="CH89" s="62"/>
      <c r="CI89" s="62"/>
      <c r="CJ89" s="62"/>
      <c r="CK89" s="62"/>
      <c r="CL89" s="62"/>
      <c r="CM89" s="62"/>
      <c r="CN89" s="62"/>
      <c r="CO89" s="62"/>
      <c r="CP89" s="62"/>
      <c r="CQ89" s="62"/>
      <c r="CR89" s="62"/>
      <c r="CS89" s="62"/>
      <c r="CT89" s="62"/>
      <c r="CU89" s="62"/>
      <c r="CV89" s="62"/>
      <c r="CW89" s="62"/>
      <c r="CX89" s="62"/>
      <c r="CY89" s="62"/>
      <c r="CZ89" s="62"/>
      <c r="DA89" s="62"/>
      <c r="DB89" s="62"/>
      <c r="DC89" s="62"/>
      <c r="DD89" s="62"/>
      <c r="DE89" s="62"/>
      <c r="DF89" s="62"/>
      <c r="DG89" s="62"/>
      <c r="DH89" s="62"/>
      <c r="DI89" s="62"/>
      <c r="DJ89" s="62"/>
      <c r="DK89" s="62"/>
      <c r="DL89" s="62"/>
      <c r="DM89" s="62"/>
      <c r="DN89" s="62"/>
      <c r="DO89" s="62"/>
      <c r="DP89" s="62"/>
      <c r="DQ89" s="62"/>
      <c r="DR89" s="62"/>
      <c r="DS89" s="62"/>
      <c r="DT89" s="62"/>
      <c r="DU89" s="62"/>
      <c r="DV89" s="62"/>
      <c r="DW89" s="62"/>
      <c r="DX89" s="62"/>
      <c r="DY89" s="62"/>
    </row>
    <row r="90" spans="1:129">
      <c r="A90" s="119"/>
      <c r="B90" s="62"/>
      <c r="C90" s="62"/>
      <c r="D90" s="62"/>
      <c r="E90" s="62"/>
      <c r="F90" s="62"/>
      <c r="G90" s="62"/>
      <c r="H90" s="62"/>
      <c r="I90" s="62"/>
      <c r="J90" s="62"/>
      <c r="K90" s="62"/>
      <c r="L90" s="62"/>
      <c r="M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2"/>
      <c r="AO90" s="129"/>
      <c r="AP90" s="62"/>
      <c r="AQ90" s="62"/>
      <c r="AR90" s="62"/>
      <c r="AS90" s="62"/>
      <c r="AT90" s="62"/>
      <c r="AU90" s="62"/>
      <c r="AV90" s="62"/>
      <c r="AW90" s="62"/>
      <c r="AX90" s="62"/>
      <c r="AY90" s="62"/>
      <c r="AZ90" s="62"/>
      <c r="BA90" s="62"/>
      <c r="BB90" s="62"/>
      <c r="BC90" s="62"/>
      <c r="BD90" s="62"/>
      <c r="BE90" s="62"/>
      <c r="BF90" s="62"/>
      <c r="BG90" s="62"/>
      <c r="BH90" s="62"/>
      <c r="BI90" s="62"/>
      <c r="BJ90" s="62"/>
      <c r="BK90" s="62"/>
      <c r="BL90" s="62"/>
      <c r="BM90" s="62"/>
      <c r="BN90" s="62"/>
      <c r="BO90" s="62"/>
      <c r="BP90" s="62"/>
      <c r="BQ90" s="62"/>
      <c r="BR90" s="62"/>
      <c r="BS90" s="62"/>
      <c r="BT90" s="62"/>
      <c r="BU90" s="62"/>
      <c r="BV90" s="62"/>
      <c r="BW90" s="62"/>
      <c r="BX90" s="62"/>
      <c r="BY90" s="129"/>
      <c r="BZ90" s="62"/>
      <c r="CA90" s="62"/>
      <c r="CB90" s="62"/>
      <c r="CC90" s="62"/>
      <c r="CD90" s="62"/>
      <c r="CE90" s="62"/>
      <c r="CF90" s="62"/>
      <c r="CG90" s="62"/>
      <c r="CH90" s="62"/>
      <c r="CI90" s="62"/>
      <c r="CJ90" s="62"/>
      <c r="CK90" s="62"/>
      <c r="CL90" s="62"/>
      <c r="CM90" s="62"/>
      <c r="CN90" s="62"/>
      <c r="CO90" s="62"/>
      <c r="CP90" s="62"/>
      <c r="CQ90" s="62"/>
      <c r="CR90" s="62"/>
      <c r="CS90" s="62"/>
      <c r="CT90" s="62"/>
      <c r="CU90" s="62"/>
      <c r="CV90" s="62"/>
      <c r="CW90" s="62"/>
      <c r="CX90" s="62"/>
      <c r="CY90" s="62"/>
      <c r="CZ90" s="62"/>
      <c r="DA90" s="62"/>
      <c r="DB90" s="62"/>
      <c r="DC90" s="62"/>
      <c r="DD90" s="62"/>
      <c r="DE90" s="62"/>
      <c r="DF90" s="62"/>
      <c r="DG90" s="62"/>
      <c r="DH90" s="62"/>
      <c r="DI90" s="62"/>
      <c r="DJ90" s="62"/>
      <c r="DK90" s="62"/>
      <c r="DL90" s="62"/>
      <c r="DM90" s="62"/>
      <c r="DN90" s="62"/>
      <c r="DO90" s="62"/>
      <c r="DP90" s="62"/>
      <c r="DQ90" s="62"/>
      <c r="DR90" s="62"/>
      <c r="DS90" s="62"/>
      <c r="DT90" s="62"/>
      <c r="DU90" s="62"/>
      <c r="DV90" s="62"/>
      <c r="DW90" s="62"/>
      <c r="DX90" s="62"/>
      <c r="DY90" s="62"/>
    </row>
    <row r="91" spans="1:129">
      <c r="A91" s="119"/>
      <c r="B91" s="62"/>
      <c r="C91" s="62"/>
      <c r="D91" s="62"/>
      <c r="E91" s="62"/>
      <c r="F91" s="62"/>
      <c r="G91" s="62"/>
      <c r="H91" s="62"/>
      <c r="I91" s="62"/>
      <c r="J91" s="62"/>
      <c r="K91" s="62"/>
      <c r="L91" s="62"/>
      <c r="M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2"/>
      <c r="AO91" s="129"/>
      <c r="AP91" s="62"/>
      <c r="AQ91" s="62"/>
      <c r="AR91" s="62"/>
      <c r="AS91" s="62"/>
      <c r="AT91" s="62"/>
      <c r="AU91" s="62"/>
      <c r="AV91" s="62"/>
      <c r="AW91" s="62"/>
      <c r="AX91" s="62"/>
      <c r="AY91" s="62"/>
      <c r="AZ91" s="62"/>
      <c r="BA91" s="62"/>
      <c r="BB91" s="62"/>
      <c r="BC91" s="62"/>
      <c r="BD91" s="62"/>
      <c r="BE91" s="62"/>
      <c r="BF91" s="62"/>
      <c r="BG91" s="62"/>
      <c r="BH91" s="62"/>
      <c r="BI91" s="62"/>
      <c r="BJ91" s="62"/>
      <c r="BK91" s="62"/>
      <c r="BL91" s="62"/>
      <c r="BM91" s="62"/>
      <c r="BN91" s="62"/>
      <c r="BO91" s="62"/>
      <c r="BP91" s="62"/>
      <c r="BQ91" s="62"/>
      <c r="BR91" s="62"/>
      <c r="BS91" s="62"/>
      <c r="BT91" s="62"/>
      <c r="BU91" s="62"/>
      <c r="BV91" s="62"/>
      <c r="BW91" s="62"/>
      <c r="BX91" s="62"/>
      <c r="BY91" s="129"/>
      <c r="BZ91" s="62"/>
      <c r="CA91" s="62"/>
      <c r="CB91" s="62"/>
      <c r="CC91" s="62"/>
      <c r="CD91" s="62"/>
      <c r="CE91" s="62"/>
      <c r="CF91" s="62"/>
      <c r="CG91" s="62"/>
      <c r="CH91" s="62"/>
      <c r="CI91" s="62"/>
      <c r="CJ91" s="62"/>
      <c r="CK91" s="62"/>
      <c r="CL91" s="62"/>
      <c r="CM91" s="62"/>
      <c r="CN91" s="62"/>
      <c r="CO91" s="62"/>
      <c r="CP91" s="62"/>
      <c r="CQ91" s="62"/>
      <c r="CR91" s="62"/>
      <c r="CS91" s="62"/>
      <c r="CT91" s="62"/>
      <c r="CU91" s="62"/>
      <c r="CV91" s="62"/>
      <c r="CW91" s="62"/>
      <c r="CX91" s="62"/>
      <c r="CY91" s="62"/>
      <c r="CZ91" s="62"/>
      <c r="DA91" s="62"/>
      <c r="DB91" s="62"/>
      <c r="DC91" s="62"/>
      <c r="DD91" s="62"/>
      <c r="DE91" s="62"/>
      <c r="DF91" s="62"/>
      <c r="DG91" s="62"/>
      <c r="DH91" s="62"/>
      <c r="DI91" s="62"/>
      <c r="DJ91" s="62"/>
      <c r="DK91" s="62"/>
      <c r="DL91" s="62"/>
      <c r="DM91" s="62"/>
      <c r="DN91" s="62"/>
      <c r="DO91" s="62"/>
      <c r="DP91" s="62"/>
      <c r="DQ91" s="62"/>
      <c r="DR91" s="62"/>
      <c r="DS91" s="62"/>
      <c r="DT91" s="62"/>
      <c r="DU91" s="62"/>
      <c r="DV91" s="62"/>
      <c r="DW91" s="62"/>
      <c r="DX91" s="62"/>
      <c r="DY91" s="62"/>
    </row>
    <row r="92" spans="1:129">
      <c r="A92" s="119"/>
      <c r="B92" s="62"/>
      <c r="C92" s="62"/>
      <c r="D92" s="62"/>
      <c r="E92" s="62"/>
      <c r="F92" s="62"/>
      <c r="G92" s="62"/>
      <c r="H92" s="62"/>
      <c r="I92" s="62"/>
      <c r="J92" s="62"/>
      <c r="K92" s="62"/>
      <c r="L92" s="62"/>
      <c r="M92" s="62"/>
      <c r="O92" s="62"/>
      <c r="P92" s="62"/>
      <c r="Q92" s="62"/>
      <c r="R92" s="62"/>
      <c r="S92" s="62"/>
      <c r="T92" s="62"/>
      <c r="U92" s="62"/>
      <c r="V92" s="62"/>
      <c r="W92" s="62"/>
      <c r="X92" s="62"/>
      <c r="Y92" s="62"/>
      <c r="Z92" s="62"/>
      <c r="AA92" s="62"/>
      <c r="AB92" s="62"/>
      <c r="AC92" s="62"/>
      <c r="AD92" s="62"/>
      <c r="AE92" s="62"/>
      <c r="AF92" s="62"/>
      <c r="AG92" s="62"/>
      <c r="AH92" s="62"/>
      <c r="AI92" s="62"/>
      <c r="AJ92" s="62"/>
      <c r="AK92" s="62"/>
      <c r="AL92" s="62"/>
      <c r="AM92" s="62"/>
      <c r="AN92" s="62"/>
      <c r="AO92" s="129"/>
      <c r="AP92" s="62"/>
      <c r="AQ92" s="62"/>
      <c r="AR92" s="62"/>
      <c r="AS92" s="62"/>
      <c r="AT92" s="62"/>
      <c r="AU92" s="62"/>
      <c r="AV92" s="62"/>
      <c r="AW92" s="62"/>
      <c r="AX92" s="62"/>
      <c r="AY92" s="62"/>
      <c r="AZ92" s="62"/>
      <c r="BA92" s="62"/>
      <c r="BB92" s="62"/>
      <c r="BC92" s="62"/>
      <c r="BD92" s="62"/>
      <c r="BE92" s="62"/>
      <c r="BF92" s="62"/>
      <c r="BG92" s="62"/>
      <c r="BH92" s="62"/>
      <c r="BI92" s="62"/>
      <c r="BJ92" s="62"/>
      <c r="BK92" s="62"/>
      <c r="BL92" s="62"/>
      <c r="BM92" s="62"/>
      <c r="BN92" s="62"/>
      <c r="BO92" s="62"/>
      <c r="BP92" s="62"/>
      <c r="BQ92" s="62"/>
      <c r="BR92" s="62"/>
      <c r="BS92" s="62"/>
      <c r="BT92" s="62"/>
      <c r="BU92" s="62"/>
      <c r="BV92" s="62"/>
      <c r="BW92" s="62"/>
      <c r="BX92" s="62"/>
      <c r="BY92" s="129"/>
      <c r="BZ92" s="62"/>
      <c r="CA92" s="62"/>
      <c r="CB92" s="62"/>
      <c r="CC92" s="62"/>
      <c r="CD92" s="62"/>
      <c r="CE92" s="62"/>
      <c r="CF92" s="62"/>
      <c r="CG92" s="62"/>
      <c r="CH92" s="62"/>
      <c r="CI92" s="62"/>
      <c r="CJ92" s="62"/>
      <c r="CK92" s="62"/>
      <c r="CL92" s="62"/>
      <c r="CM92" s="62"/>
      <c r="CN92" s="62"/>
      <c r="CO92" s="62"/>
      <c r="CP92" s="62"/>
      <c r="CQ92" s="62"/>
      <c r="CR92" s="62"/>
      <c r="CS92" s="62"/>
      <c r="CT92" s="62"/>
      <c r="CU92" s="62"/>
      <c r="CV92" s="62"/>
      <c r="CW92" s="62"/>
      <c r="CX92" s="62"/>
      <c r="CY92" s="62"/>
      <c r="CZ92" s="62"/>
      <c r="DA92" s="62"/>
      <c r="DB92" s="62"/>
      <c r="DC92" s="62"/>
      <c r="DD92" s="62"/>
      <c r="DE92" s="62"/>
      <c r="DF92" s="62"/>
      <c r="DG92" s="62"/>
      <c r="DH92" s="62"/>
      <c r="DI92" s="62"/>
      <c r="DJ92" s="62"/>
      <c r="DK92" s="62"/>
      <c r="DL92" s="62"/>
      <c r="DM92" s="62"/>
      <c r="DN92" s="62"/>
      <c r="DO92" s="62"/>
      <c r="DP92" s="62"/>
      <c r="DQ92" s="62"/>
      <c r="DR92" s="62"/>
      <c r="DS92" s="62"/>
      <c r="DT92" s="62"/>
      <c r="DU92" s="62"/>
      <c r="DV92" s="62"/>
      <c r="DW92" s="62"/>
      <c r="DX92" s="62"/>
      <c r="DY92" s="62"/>
    </row>
    <row r="93" spans="1:129">
      <c r="A93" s="119"/>
      <c r="B93" s="62"/>
      <c r="C93" s="62"/>
      <c r="D93" s="62"/>
      <c r="E93" s="62"/>
      <c r="F93" s="62"/>
      <c r="G93" s="62"/>
      <c r="H93" s="62"/>
      <c r="I93" s="62"/>
      <c r="J93" s="62"/>
      <c r="K93" s="62"/>
      <c r="L93" s="62"/>
      <c r="M93" s="62"/>
      <c r="O93" s="62"/>
      <c r="P93" s="62"/>
      <c r="Q93" s="62"/>
      <c r="R93" s="62"/>
      <c r="S93" s="62"/>
      <c r="T93" s="62"/>
      <c r="U93" s="62"/>
      <c r="V93" s="62"/>
      <c r="W93" s="62"/>
      <c r="X93" s="62"/>
      <c r="Y93" s="62"/>
      <c r="Z93" s="62"/>
      <c r="AA93" s="62"/>
      <c r="AB93" s="62"/>
      <c r="AC93" s="62"/>
      <c r="AD93" s="62"/>
      <c r="AE93" s="62"/>
      <c r="AF93" s="62"/>
      <c r="AG93" s="62"/>
      <c r="AH93" s="62"/>
      <c r="AI93" s="62"/>
      <c r="AJ93" s="62"/>
      <c r="AK93" s="62"/>
      <c r="AL93" s="62"/>
      <c r="AM93" s="62"/>
      <c r="AN93" s="62"/>
      <c r="AO93" s="129"/>
      <c r="AP93" s="62"/>
      <c r="AQ93" s="62"/>
      <c r="AR93" s="62"/>
      <c r="AS93" s="62"/>
      <c r="AT93" s="62"/>
      <c r="AU93" s="62"/>
      <c r="AV93" s="62"/>
      <c r="AW93" s="62"/>
      <c r="AX93" s="62"/>
      <c r="AY93" s="62"/>
      <c r="AZ93" s="62"/>
      <c r="BA93" s="62"/>
      <c r="BB93" s="62"/>
      <c r="BC93" s="62"/>
      <c r="BD93" s="62"/>
      <c r="BE93" s="62"/>
      <c r="BF93" s="62"/>
      <c r="BG93" s="62"/>
      <c r="BH93" s="62"/>
      <c r="BI93" s="62"/>
      <c r="BJ93" s="62"/>
      <c r="BK93" s="62"/>
      <c r="BL93" s="62"/>
      <c r="BM93" s="62"/>
      <c r="BN93" s="62"/>
      <c r="BO93" s="62"/>
      <c r="BP93" s="62"/>
      <c r="BQ93" s="62"/>
      <c r="BR93" s="62"/>
      <c r="BS93" s="62"/>
      <c r="BT93" s="62"/>
      <c r="BU93" s="62"/>
      <c r="BV93" s="62"/>
      <c r="BW93" s="62"/>
      <c r="BX93" s="62"/>
      <c r="BY93" s="129"/>
      <c r="BZ93" s="62"/>
      <c r="CA93" s="62"/>
      <c r="CB93" s="62"/>
      <c r="CC93" s="62"/>
      <c r="CD93" s="62"/>
      <c r="CE93" s="62"/>
      <c r="CF93" s="62"/>
      <c r="CG93" s="62"/>
      <c r="CH93" s="62"/>
      <c r="CI93" s="62"/>
      <c r="CJ93" s="62"/>
      <c r="CK93" s="62"/>
      <c r="CL93" s="62"/>
      <c r="CM93" s="62"/>
      <c r="CN93" s="62"/>
      <c r="CO93" s="62"/>
      <c r="CP93" s="62"/>
      <c r="CQ93" s="62"/>
      <c r="CR93" s="62"/>
      <c r="CS93" s="62"/>
      <c r="CT93" s="62"/>
      <c r="CU93" s="62"/>
      <c r="CV93" s="62"/>
      <c r="CW93" s="62"/>
      <c r="CX93" s="62"/>
      <c r="CY93" s="62"/>
      <c r="CZ93" s="62"/>
      <c r="DA93" s="62"/>
      <c r="DB93" s="62"/>
      <c r="DC93" s="62"/>
      <c r="DD93" s="62"/>
      <c r="DE93" s="62"/>
      <c r="DF93" s="62"/>
      <c r="DG93" s="62"/>
      <c r="DH93" s="62"/>
      <c r="DI93" s="62"/>
      <c r="DJ93" s="62"/>
      <c r="DK93" s="62"/>
      <c r="DL93" s="62"/>
      <c r="DM93" s="62"/>
      <c r="DN93" s="62"/>
      <c r="DO93" s="62"/>
      <c r="DP93" s="62"/>
      <c r="DQ93" s="62"/>
      <c r="DR93" s="62"/>
      <c r="DS93" s="62"/>
      <c r="DT93" s="62"/>
      <c r="DU93" s="62"/>
      <c r="DV93" s="62"/>
      <c r="DW93" s="62"/>
      <c r="DX93" s="62"/>
      <c r="DY93" s="62"/>
    </row>
    <row r="94" spans="1:129">
      <c r="A94" s="119"/>
      <c r="B94" s="62"/>
      <c r="C94" s="62"/>
      <c r="D94" s="62"/>
      <c r="E94" s="62"/>
      <c r="F94" s="62"/>
      <c r="G94" s="62"/>
      <c r="H94" s="62"/>
      <c r="I94" s="62"/>
      <c r="J94" s="62"/>
      <c r="K94" s="62"/>
      <c r="L94" s="62"/>
      <c r="M94" s="62"/>
      <c r="O94" s="62"/>
      <c r="P94" s="62"/>
      <c r="Q94" s="62"/>
      <c r="R94" s="62"/>
      <c r="S94" s="62"/>
      <c r="T94" s="62"/>
      <c r="U94" s="62"/>
      <c r="V94" s="62"/>
      <c r="W94" s="62"/>
      <c r="X94" s="62"/>
      <c r="Y94" s="62"/>
      <c r="Z94" s="62"/>
      <c r="AA94" s="62"/>
      <c r="AB94" s="62"/>
      <c r="AC94" s="62"/>
      <c r="AD94" s="62"/>
      <c r="AE94" s="62"/>
      <c r="AF94" s="62"/>
      <c r="AG94" s="62"/>
      <c r="AH94" s="62"/>
      <c r="AI94" s="62"/>
      <c r="AJ94" s="62"/>
      <c r="AK94" s="62"/>
      <c r="AL94" s="62"/>
      <c r="AM94" s="62"/>
      <c r="AN94" s="62"/>
      <c r="AO94" s="129"/>
      <c r="AP94" s="62"/>
      <c r="AQ94" s="62"/>
      <c r="AR94" s="62"/>
      <c r="AS94" s="62"/>
      <c r="AT94" s="62"/>
      <c r="AU94" s="62"/>
      <c r="AV94" s="62"/>
      <c r="AW94" s="62"/>
      <c r="AX94" s="62"/>
      <c r="AY94" s="62"/>
      <c r="AZ94" s="62"/>
      <c r="BA94" s="62"/>
      <c r="BB94" s="62"/>
      <c r="BC94" s="62"/>
      <c r="BD94" s="62"/>
      <c r="BE94" s="62"/>
      <c r="BF94" s="62"/>
      <c r="BG94" s="62"/>
      <c r="BH94" s="62"/>
      <c r="BI94" s="62"/>
      <c r="BJ94" s="62"/>
      <c r="BK94" s="62"/>
      <c r="BL94" s="62"/>
      <c r="BM94" s="62"/>
      <c r="BN94" s="62"/>
      <c r="BO94" s="62"/>
      <c r="BP94" s="62"/>
      <c r="BQ94" s="62"/>
      <c r="BR94" s="62"/>
      <c r="BS94" s="62"/>
      <c r="BT94" s="62"/>
      <c r="BU94" s="62"/>
      <c r="BV94" s="62"/>
      <c r="BW94" s="62"/>
      <c r="BX94" s="62"/>
      <c r="BY94" s="129"/>
      <c r="BZ94" s="62"/>
      <c r="CA94" s="62"/>
      <c r="CB94" s="62"/>
      <c r="CC94" s="62"/>
      <c r="CD94" s="62"/>
      <c r="CE94" s="62"/>
      <c r="CF94" s="62"/>
      <c r="CG94" s="62"/>
      <c r="CH94" s="62"/>
      <c r="CI94" s="62"/>
      <c r="CJ94" s="62"/>
      <c r="CK94" s="62"/>
      <c r="CL94" s="62"/>
      <c r="CM94" s="62"/>
      <c r="CN94" s="62"/>
      <c r="CO94" s="62"/>
      <c r="CP94" s="62"/>
      <c r="CQ94" s="62"/>
      <c r="CR94" s="62"/>
      <c r="CS94" s="62"/>
      <c r="CT94" s="62"/>
      <c r="CU94" s="62"/>
      <c r="CV94" s="62"/>
      <c r="CW94" s="62"/>
      <c r="CX94" s="62"/>
      <c r="CY94" s="62"/>
      <c r="CZ94" s="62"/>
      <c r="DA94" s="62"/>
      <c r="DB94" s="62"/>
      <c r="DC94" s="62"/>
      <c r="DD94" s="62"/>
      <c r="DE94" s="62"/>
      <c r="DF94" s="62"/>
      <c r="DG94" s="62"/>
      <c r="DH94" s="62"/>
      <c r="DI94" s="62"/>
      <c r="DJ94" s="62"/>
      <c r="DK94" s="62"/>
      <c r="DL94" s="62"/>
      <c r="DM94" s="62"/>
      <c r="DN94" s="62"/>
      <c r="DO94" s="62"/>
      <c r="DP94" s="62"/>
      <c r="DQ94" s="62"/>
      <c r="DR94" s="62"/>
      <c r="DS94" s="62"/>
      <c r="DT94" s="62"/>
      <c r="DU94" s="62"/>
      <c r="DV94" s="62"/>
      <c r="DW94" s="62"/>
      <c r="DX94" s="62"/>
      <c r="DY94" s="62"/>
    </row>
    <row r="95" spans="1:129">
      <c r="A95" s="119"/>
      <c r="B95" s="62"/>
      <c r="C95" s="62"/>
      <c r="D95" s="62"/>
      <c r="E95" s="62"/>
      <c r="F95" s="62"/>
      <c r="G95" s="62"/>
      <c r="H95" s="62"/>
      <c r="I95" s="62"/>
      <c r="J95" s="62"/>
      <c r="K95" s="62"/>
      <c r="L95" s="62"/>
      <c r="M95" s="62"/>
      <c r="O95" s="62"/>
      <c r="P95" s="62"/>
      <c r="Q95" s="62"/>
      <c r="R95" s="62"/>
      <c r="S95" s="62"/>
      <c r="T95" s="62"/>
      <c r="U95" s="62"/>
      <c r="V95" s="62"/>
      <c r="W95" s="62"/>
      <c r="X95" s="62"/>
      <c r="Y95" s="62"/>
      <c r="Z95" s="62"/>
      <c r="AA95" s="62"/>
      <c r="AB95" s="62"/>
      <c r="AC95" s="62"/>
      <c r="AD95" s="62"/>
      <c r="AE95" s="62"/>
      <c r="AF95" s="62"/>
      <c r="AG95" s="62"/>
      <c r="AH95" s="62"/>
      <c r="AI95" s="62"/>
      <c r="AJ95" s="62"/>
      <c r="AK95" s="62"/>
      <c r="AL95" s="62"/>
      <c r="AM95" s="62"/>
      <c r="AN95" s="62"/>
      <c r="AO95" s="129"/>
      <c r="AP95" s="62"/>
      <c r="AQ95" s="62"/>
      <c r="AR95" s="62"/>
      <c r="AS95" s="62"/>
      <c r="AT95" s="62"/>
      <c r="AU95" s="62"/>
      <c r="AV95" s="62"/>
      <c r="AW95" s="62"/>
      <c r="AX95" s="62"/>
      <c r="AY95" s="62"/>
      <c r="AZ95" s="62"/>
      <c r="BA95" s="62"/>
      <c r="BB95" s="62"/>
      <c r="BC95" s="62"/>
      <c r="BD95" s="62"/>
      <c r="BE95" s="62"/>
      <c r="BF95" s="62"/>
      <c r="BG95" s="62"/>
      <c r="BH95" s="62"/>
      <c r="BI95" s="62"/>
      <c r="BJ95" s="62"/>
      <c r="BK95" s="62"/>
      <c r="BL95" s="62"/>
      <c r="BM95" s="62"/>
      <c r="BN95" s="62"/>
      <c r="BO95" s="62"/>
      <c r="BP95" s="62"/>
      <c r="BQ95" s="62"/>
      <c r="BR95" s="62"/>
      <c r="BS95" s="62"/>
      <c r="BT95" s="62"/>
      <c r="BU95" s="62"/>
      <c r="BV95" s="62"/>
      <c r="BW95" s="62"/>
      <c r="BX95" s="62"/>
      <c r="BY95" s="129"/>
      <c r="BZ95" s="62"/>
      <c r="CA95" s="62"/>
      <c r="CB95" s="62"/>
      <c r="CC95" s="62"/>
      <c r="CD95" s="62"/>
      <c r="CE95" s="62"/>
      <c r="CF95" s="62"/>
      <c r="CG95" s="62"/>
      <c r="CH95" s="62"/>
      <c r="CI95" s="62"/>
      <c r="CJ95" s="62"/>
      <c r="CK95" s="62"/>
      <c r="CL95" s="62"/>
      <c r="CM95" s="62"/>
      <c r="CN95" s="62"/>
      <c r="CO95" s="62"/>
      <c r="CP95" s="62"/>
      <c r="CQ95" s="62"/>
      <c r="CR95" s="62"/>
      <c r="CS95" s="62"/>
      <c r="CT95" s="62"/>
      <c r="CU95" s="62"/>
      <c r="CV95" s="62"/>
      <c r="CW95" s="62"/>
      <c r="CX95" s="62"/>
      <c r="CY95" s="62"/>
      <c r="CZ95" s="62"/>
      <c r="DA95" s="62"/>
      <c r="DB95" s="62"/>
      <c r="DC95" s="62"/>
      <c r="DD95" s="62"/>
      <c r="DE95" s="62"/>
      <c r="DF95" s="62"/>
      <c r="DG95" s="62"/>
      <c r="DH95" s="62"/>
      <c r="DI95" s="62"/>
      <c r="DJ95" s="62"/>
      <c r="DK95" s="62"/>
      <c r="DL95" s="62"/>
      <c r="DM95" s="62"/>
      <c r="DN95" s="62"/>
      <c r="DO95" s="62"/>
      <c r="DP95" s="62"/>
      <c r="DQ95" s="62"/>
      <c r="DR95" s="62"/>
      <c r="DS95" s="62"/>
      <c r="DT95" s="62"/>
      <c r="DU95" s="62"/>
      <c r="DV95" s="62"/>
      <c r="DW95" s="62"/>
      <c r="DX95" s="62"/>
      <c r="DY95" s="62"/>
    </row>
    <row r="96" spans="1:129">
      <c r="A96" s="119"/>
      <c r="B96" s="62"/>
      <c r="C96" s="62"/>
      <c r="D96" s="62"/>
      <c r="E96" s="62"/>
      <c r="F96" s="62"/>
      <c r="G96" s="62"/>
      <c r="H96" s="62"/>
      <c r="I96" s="62"/>
      <c r="J96" s="62"/>
      <c r="K96" s="62"/>
      <c r="L96" s="62"/>
      <c r="M96" s="62"/>
      <c r="O96" s="62"/>
      <c r="P96" s="62"/>
      <c r="Q96" s="62"/>
      <c r="R96" s="62"/>
      <c r="S96" s="62"/>
      <c r="T96" s="62"/>
      <c r="U96" s="62"/>
      <c r="V96" s="62"/>
      <c r="W96" s="62"/>
      <c r="X96" s="62"/>
      <c r="Y96" s="62"/>
      <c r="Z96" s="62"/>
      <c r="AA96" s="62"/>
      <c r="AB96" s="62"/>
      <c r="AC96" s="62"/>
      <c r="AD96" s="62"/>
      <c r="AE96" s="62"/>
      <c r="AF96" s="62"/>
      <c r="AG96" s="62"/>
      <c r="AH96" s="62"/>
      <c r="AI96" s="62"/>
      <c r="AJ96" s="62"/>
      <c r="AK96" s="62"/>
      <c r="AL96" s="62"/>
      <c r="AM96" s="62"/>
      <c r="AN96" s="62"/>
      <c r="AO96" s="129"/>
      <c r="AP96" s="62"/>
      <c r="AQ96" s="62"/>
      <c r="AR96" s="62"/>
      <c r="AS96" s="62"/>
      <c r="AT96" s="62"/>
      <c r="AU96" s="62"/>
      <c r="AV96" s="62"/>
      <c r="AW96" s="62"/>
      <c r="AX96" s="62"/>
      <c r="AY96" s="62"/>
      <c r="AZ96" s="62"/>
      <c r="BA96" s="62"/>
      <c r="BB96" s="62"/>
      <c r="BC96" s="62"/>
      <c r="BD96" s="62"/>
      <c r="BE96" s="62"/>
      <c r="BF96" s="62"/>
      <c r="BG96" s="62"/>
      <c r="BH96" s="62"/>
      <c r="BI96" s="62"/>
      <c r="BJ96" s="62"/>
      <c r="BK96" s="62"/>
      <c r="BL96" s="62"/>
      <c r="BM96" s="62"/>
      <c r="BN96" s="62"/>
      <c r="BO96" s="62"/>
      <c r="BP96" s="62"/>
      <c r="BQ96" s="62"/>
      <c r="BR96" s="62"/>
      <c r="BS96" s="62"/>
      <c r="BT96" s="62"/>
      <c r="BU96" s="62"/>
      <c r="BV96" s="62"/>
      <c r="BW96" s="62"/>
      <c r="BX96" s="62"/>
      <c r="BY96" s="129"/>
      <c r="BZ96" s="62"/>
      <c r="CA96" s="62"/>
      <c r="CB96" s="62"/>
      <c r="CC96" s="62"/>
      <c r="CD96" s="62"/>
      <c r="CE96" s="62"/>
      <c r="CF96" s="62"/>
      <c r="CG96" s="62"/>
      <c r="CH96" s="62"/>
      <c r="CI96" s="62"/>
      <c r="CJ96" s="62"/>
      <c r="CK96" s="62"/>
      <c r="CL96" s="62"/>
      <c r="CM96" s="62"/>
      <c r="CN96" s="62"/>
      <c r="CO96" s="62"/>
      <c r="CP96" s="62"/>
      <c r="CQ96" s="62"/>
      <c r="CR96" s="62"/>
      <c r="CS96" s="62"/>
      <c r="CT96" s="62"/>
      <c r="CU96" s="62"/>
      <c r="CV96" s="62"/>
      <c r="CW96" s="62"/>
      <c r="CX96" s="62"/>
      <c r="CY96" s="62"/>
      <c r="CZ96" s="62"/>
      <c r="DA96" s="62"/>
      <c r="DB96" s="62"/>
      <c r="DC96" s="62"/>
      <c r="DD96" s="62"/>
      <c r="DE96" s="62"/>
      <c r="DF96" s="62"/>
      <c r="DG96" s="62"/>
      <c r="DH96" s="62"/>
      <c r="DI96" s="62"/>
      <c r="DJ96" s="62"/>
      <c r="DK96" s="62"/>
      <c r="DL96" s="62"/>
      <c r="DM96" s="62"/>
      <c r="DN96" s="62"/>
      <c r="DO96" s="62"/>
      <c r="DP96" s="62"/>
      <c r="DQ96" s="62"/>
      <c r="DR96" s="62"/>
      <c r="DS96" s="62"/>
      <c r="DT96" s="62"/>
      <c r="DU96" s="62"/>
      <c r="DV96" s="62"/>
      <c r="DW96" s="62"/>
      <c r="DX96" s="62"/>
      <c r="DY96" s="62"/>
    </row>
    <row r="97" spans="1:129">
      <c r="A97" s="119"/>
      <c r="B97" s="62"/>
      <c r="C97" s="62"/>
      <c r="D97" s="62"/>
      <c r="E97" s="62"/>
      <c r="F97" s="62"/>
      <c r="G97" s="62"/>
      <c r="H97" s="62"/>
      <c r="I97" s="62"/>
      <c r="J97" s="62"/>
      <c r="K97" s="62"/>
      <c r="L97" s="62"/>
      <c r="M97" s="62"/>
      <c r="O97" s="62"/>
      <c r="P97" s="62"/>
      <c r="Q97" s="62"/>
      <c r="R97" s="62"/>
      <c r="S97" s="62"/>
      <c r="T97" s="62"/>
      <c r="U97" s="62"/>
      <c r="V97" s="62"/>
      <c r="W97" s="62"/>
      <c r="X97" s="62"/>
      <c r="Y97" s="62"/>
      <c r="Z97" s="62"/>
      <c r="AA97" s="62"/>
      <c r="AB97" s="62"/>
      <c r="AC97" s="62"/>
      <c r="AD97" s="62"/>
      <c r="AE97" s="62"/>
      <c r="AF97" s="62"/>
      <c r="AG97" s="62"/>
      <c r="AH97" s="62"/>
      <c r="AI97" s="62"/>
      <c r="AJ97" s="62"/>
      <c r="AK97" s="62"/>
      <c r="AL97" s="62"/>
      <c r="AM97" s="62"/>
      <c r="AN97" s="62"/>
      <c r="AO97" s="129"/>
      <c r="AP97" s="62"/>
      <c r="AQ97" s="62"/>
      <c r="AR97" s="62"/>
      <c r="AS97" s="62"/>
      <c r="AT97" s="62"/>
      <c r="AU97" s="62"/>
      <c r="AV97" s="62"/>
      <c r="AW97" s="62"/>
      <c r="AX97" s="62"/>
      <c r="AY97" s="62"/>
      <c r="AZ97" s="62"/>
      <c r="BA97" s="62"/>
      <c r="BB97" s="62"/>
      <c r="BC97" s="62"/>
      <c r="BD97" s="62"/>
      <c r="BE97" s="62"/>
      <c r="BF97" s="62"/>
      <c r="BG97" s="62"/>
      <c r="BH97" s="62"/>
      <c r="BI97" s="62"/>
      <c r="BJ97" s="62"/>
      <c r="BK97" s="62"/>
      <c r="BL97" s="62"/>
      <c r="BM97" s="62"/>
      <c r="BN97" s="62"/>
      <c r="BO97" s="62"/>
      <c r="BP97" s="62"/>
      <c r="BQ97" s="62"/>
      <c r="BR97" s="62"/>
      <c r="BS97" s="62"/>
      <c r="BT97" s="62"/>
      <c r="BU97" s="62"/>
      <c r="BV97" s="62"/>
      <c r="BW97" s="62"/>
      <c r="BX97" s="62"/>
      <c r="BY97" s="129"/>
      <c r="BZ97" s="62"/>
      <c r="CA97" s="62"/>
      <c r="CB97" s="62"/>
      <c r="CC97" s="62"/>
      <c r="CD97" s="62"/>
      <c r="CE97" s="62"/>
      <c r="CF97" s="62"/>
      <c r="CG97" s="62"/>
      <c r="CH97" s="62"/>
      <c r="CI97" s="62"/>
      <c r="CJ97" s="62"/>
      <c r="CK97" s="62"/>
      <c r="CL97" s="62"/>
      <c r="CM97" s="62"/>
      <c r="CN97" s="62"/>
      <c r="CO97" s="62"/>
      <c r="CP97" s="62"/>
      <c r="CQ97" s="62"/>
      <c r="CR97" s="62"/>
      <c r="CS97" s="62"/>
      <c r="CT97" s="62"/>
      <c r="CU97" s="62"/>
      <c r="CV97" s="62"/>
      <c r="CW97" s="62"/>
      <c r="CX97" s="62"/>
      <c r="CY97" s="62"/>
      <c r="CZ97" s="62"/>
      <c r="DA97" s="62"/>
      <c r="DB97" s="62"/>
      <c r="DC97" s="62"/>
      <c r="DD97" s="62"/>
      <c r="DE97" s="62"/>
      <c r="DF97" s="62"/>
      <c r="DG97" s="62"/>
      <c r="DH97" s="62"/>
      <c r="DI97" s="62"/>
      <c r="DJ97" s="62"/>
      <c r="DK97" s="62"/>
      <c r="DL97" s="62"/>
      <c r="DM97" s="62"/>
      <c r="DN97" s="62"/>
      <c r="DO97" s="62"/>
      <c r="DP97" s="62"/>
      <c r="DQ97" s="62"/>
      <c r="DR97" s="62"/>
      <c r="DS97" s="62"/>
      <c r="DT97" s="62"/>
      <c r="DU97" s="62"/>
      <c r="DV97" s="62"/>
      <c r="DW97" s="62"/>
      <c r="DX97" s="62"/>
      <c r="DY97" s="62"/>
    </row>
    <row r="98" spans="1:129">
      <c r="A98" s="119"/>
      <c r="B98" s="62"/>
      <c r="C98" s="62"/>
      <c r="D98" s="62"/>
      <c r="E98" s="62"/>
      <c r="F98" s="62"/>
      <c r="G98" s="62"/>
      <c r="H98" s="62"/>
      <c r="I98" s="62"/>
      <c r="J98" s="62"/>
      <c r="K98" s="62"/>
      <c r="L98" s="62"/>
      <c r="M98" s="62"/>
      <c r="O98" s="62"/>
      <c r="P98" s="62"/>
      <c r="Q98" s="62"/>
      <c r="R98" s="62"/>
      <c r="S98" s="62"/>
      <c r="T98" s="62"/>
      <c r="U98" s="62"/>
      <c r="V98" s="62"/>
      <c r="W98" s="62"/>
      <c r="X98" s="62"/>
      <c r="Y98" s="62"/>
      <c r="Z98" s="62"/>
      <c r="AA98" s="62"/>
      <c r="AB98" s="62"/>
      <c r="AC98" s="62"/>
      <c r="AD98" s="62"/>
      <c r="AE98" s="62"/>
      <c r="AF98" s="62"/>
      <c r="AG98" s="62"/>
      <c r="AH98" s="62"/>
      <c r="AI98" s="62"/>
      <c r="AJ98" s="62"/>
      <c r="AK98" s="62"/>
      <c r="AL98" s="62"/>
      <c r="AM98" s="62"/>
      <c r="AN98" s="62"/>
      <c r="AO98" s="129"/>
      <c r="AP98" s="62"/>
      <c r="AQ98" s="62"/>
      <c r="AR98" s="62"/>
      <c r="AS98" s="62"/>
      <c r="AT98" s="62"/>
      <c r="AU98" s="62"/>
      <c r="AV98" s="62"/>
      <c r="AW98" s="62"/>
      <c r="AX98" s="62"/>
      <c r="AY98" s="62"/>
      <c r="AZ98" s="62"/>
      <c r="BA98" s="62"/>
      <c r="BB98" s="62"/>
      <c r="BC98" s="62"/>
      <c r="BD98" s="62"/>
      <c r="BE98" s="62"/>
      <c r="BF98" s="62"/>
      <c r="BG98" s="62"/>
      <c r="BH98" s="62"/>
      <c r="BI98" s="62"/>
      <c r="BJ98" s="62"/>
      <c r="BK98" s="62"/>
      <c r="BL98" s="62"/>
      <c r="BM98" s="62"/>
      <c r="BN98" s="62"/>
      <c r="BO98" s="62"/>
      <c r="BP98" s="62"/>
      <c r="BQ98" s="62"/>
      <c r="BR98" s="62"/>
      <c r="BS98" s="62"/>
      <c r="BT98" s="62"/>
      <c r="BU98" s="62"/>
      <c r="BV98" s="62"/>
      <c r="BW98" s="62"/>
      <c r="BX98" s="62"/>
      <c r="BY98" s="129"/>
      <c r="BZ98" s="62"/>
      <c r="CA98" s="62"/>
      <c r="CB98" s="62"/>
      <c r="CC98" s="62"/>
      <c r="CD98" s="62"/>
      <c r="CE98" s="62"/>
      <c r="CF98" s="62"/>
      <c r="CG98" s="62"/>
      <c r="CH98" s="62"/>
      <c r="CI98" s="62"/>
      <c r="CJ98" s="62"/>
      <c r="CK98" s="62"/>
      <c r="CL98" s="62"/>
      <c r="CM98" s="62"/>
      <c r="CN98" s="62"/>
      <c r="CO98" s="62"/>
      <c r="CP98" s="62"/>
      <c r="CQ98" s="62"/>
      <c r="CR98" s="62"/>
      <c r="CS98" s="62"/>
      <c r="CT98" s="62"/>
      <c r="CU98" s="62"/>
      <c r="CV98" s="62"/>
      <c r="CW98" s="62"/>
      <c r="CX98" s="62"/>
      <c r="CY98" s="62"/>
      <c r="CZ98" s="62"/>
      <c r="DA98" s="62"/>
      <c r="DB98" s="62"/>
      <c r="DC98" s="62"/>
      <c r="DD98" s="62"/>
      <c r="DE98" s="62"/>
      <c r="DF98" s="62"/>
      <c r="DG98" s="62"/>
      <c r="DH98" s="62"/>
      <c r="DI98" s="62"/>
      <c r="DJ98" s="62"/>
      <c r="DK98" s="62"/>
      <c r="DL98" s="62"/>
      <c r="DM98" s="62"/>
      <c r="DN98" s="62"/>
      <c r="DO98" s="62"/>
      <c r="DP98" s="62"/>
      <c r="DQ98" s="62"/>
      <c r="DR98" s="62"/>
      <c r="DS98" s="62"/>
      <c r="DT98" s="62"/>
      <c r="DU98" s="62"/>
      <c r="DV98" s="62"/>
      <c r="DW98" s="62"/>
      <c r="DX98" s="62"/>
      <c r="DY98" s="62"/>
    </row>
    <row r="99" spans="1:129">
      <c r="A99" s="119"/>
      <c r="B99" s="62"/>
      <c r="C99" s="62"/>
      <c r="D99" s="62"/>
      <c r="E99" s="62"/>
      <c r="F99" s="62"/>
      <c r="G99" s="62"/>
      <c r="H99" s="62"/>
      <c r="I99" s="62"/>
      <c r="J99" s="62"/>
      <c r="K99" s="62"/>
      <c r="L99" s="62"/>
      <c r="M99" s="62"/>
      <c r="O99" s="62"/>
      <c r="P99" s="62"/>
      <c r="Q99" s="62"/>
      <c r="R99" s="62"/>
      <c r="S99" s="62"/>
      <c r="T99" s="62"/>
      <c r="U99" s="62"/>
      <c r="V99" s="62"/>
      <c r="W99" s="62"/>
      <c r="X99" s="62"/>
      <c r="Y99" s="62"/>
      <c r="Z99" s="62"/>
      <c r="AA99" s="62"/>
      <c r="AB99" s="62"/>
      <c r="AC99" s="62"/>
      <c r="AD99" s="62"/>
      <c r="AE99" s="62"/>
      <c r="AF99" s="62"/>
      <c r="AG99" s="62"/>
      <c r="AH99" s="62"/>
      <c r="AI99" s="62"/>
      <c r="AJ99" s="62"/>
      <c r="AK99" s="62"/>
      <c r="AL99" s="62"/>
      <c r="AM99" s="62"/>
      <c r="AN99" s="62"/>
      <c r="AO99" s="129"/>
      <c r="AP99" s="62"/>
      <c r="AQ99" s="62"/>
      <c r="AR99" s="62"/>
      <c r="AS99" s="62"/>
      <c r="AT99" s="62"/>
      <c r="AU99" s="62"/>
      <c r="AV99" s="62"/>
      <c r="AW99" s="62"/>
      <c r="AX99" s="62"/>
      <c r="AY99" s="62"/>
      <c r="AZ99" s="62"/>
      <c r="BA99" s="62"/>
      <c r="BB99" s="62"/>
      <c r="BC99" s="62"/>
      <c r="BD99" s="62"/>
      <c r="BE99" s="62"/>
      <c r="BF99" s="62"/>
      <c r="BG99" s="62"/>
      <c r="BH99" s="62"/>
      <c r="BI99" s="62"/>
      <c r="BJ99" s="62"/>
      <c r="BK99" s="62"/>
      <c r="BL99" s="62"/>
      <c r="BM99" s="62"/>
      <c r="BN99" s="62"/>
      <c r="BO99" s="62"/>
      <c r="BP99" s="62"/>
      <c r="BQ99" s="62"/>
      <c r="BR99" s="62"/>
      <c r="BS99" s="62"/>
      <c r="BT99" s="62"/>
      <c r="BU99" s="62"/>
      <c r="BV99" s="62"/>
      <c r="BW99" s="62"/>
      <c r="BX99" s="62"/>
      <c r="BY99" s="129"/>
      <c r="BZ99" s="62"/>
      <c r="CA99" s="62"/>
      <c r="CB99" s="62"/>
      <c r="CC99" s="62"/>
      <c r="CD99" s="62"/>
      <c r="CE99" s="62"/>
      <c r="CF99" s="62"/>
      <c r="CG99" s="62"/>
      <c r="CH99" s="62"/>
      <c r="CI99" s="62"/>
      <c r="CJ99" s="62"/>
      <c r="CK99" s="62"/>
      <c r="CL99" s="62"/>
      <c r="CM99" s="62"/>
      <c r="CN99" s="62"/>
      <c r="CO99" s="62"/>
      <c r="CP99" s="62"/>
      <c r="CQ99" s="62"/>
      <c r="CR99" s="62"/>
      <c r="CS99" s="62"/>
      <c r="CT99" s="62"/>
      <c r="CU99" s="62"/>
      <c r="CV99" s="62"/>
      <c r="CW99" s="62"/>
      <c r="CX99" s="62"/>
      <c r="CY99" s="62"/>
      <c r="CZ99" s="62"/>
      <c r="DA99" s="62"/>
      <c r="DB99" s="62"/>
      <c r="DC99" s="62"/>
      <c r="DD99" s="62"/>
      <c r="DE99" s="62"/>
      <c r="DF99" s="62"/>
      <c r="DG99" s="62"/>
      <c r="DH99" s="62"/>
      <c r="DI99" s="62"/>
      <c r="DJ99" s="62"/>
      <c r="DK99" s="62"/>
      <c r="DL99" s="62"/>
      <c r="DM99" s="62"/>
      <c r="DN99" s="62"/>
      <c r="DO99" s="62"/>
      <c r="DP99" s="62"/>
      <c r="DQ99" s="62"/>
      <c r="DR99" s="62"/>
      <c r="DS99" s="62"/>
      <c r="DT99" s="62"/>
      <c r="DU99" s="62"/>
      <c r="DV99" s="62"/>
      <c r="DW99" s="62"/>
      <c r="DX99" s="62"/>
      <c r="DY99" s="62"/>
    </row>
    <row r="100" spans="1:129">
      <c r="A100" s="119"/>
      <c r="B100" s="62"/>
      <c r="C100" s="62"/>
      <c r="D100" s="62"/>
      <c r="E100" s="62"/>
      <c r="F100" s="62"/>
      <c r="G100" s="62"/>
      <c r="H100" s="62"/>
      <c r="I100" s="62"/>
      <c r="J100" s="62"/>
      <c r="K100" s="62"/>
      <c r="L100" s="62"/>
      <c r="M100" s="62"/>
      <c r="O100" s="62"/>
      <c r="P100" s="62"/>
      <c r="Q100" s="62"/>
      <c r="R100" s="62"/>
      <c r="S100" s="62"/>
      <c r="T100" s="62"/>
      <c r="U100" s="62"/>
      <c r="V100" s="62"/>
      <c r="W100" s="62"/>
      <c r="X100" s="62"/>
      <c r="Y100" s="62"/>
      <c r="Z100" s="62"/>
      <c r="AA100" s="62"/>
      <c r="AB100" s="62"/>
      <c r="AC100" s="62"/>
      <c r="AD100" s="62"/>
      <c r="AE100" s="62"/>
      <c r="AF100" s="62"/>
      <c r="AG100" s="62"/>
      <c r="AH100" s="62"/>
      <c r="AI100" s="62"/>
      <c r="AJ100" s="62"/>
      <c r="AK100" s="62"/>
      <c r="AL100" s="62"/>
      <c r="AM100" s="62"/>
      <c r="AN100" s="62"/>
      <c r="AO100" s="129"/>
      <c r="AP100" s="62"/>
      <c r="AQ100" s="62"/>
      <c r="AR100" s="62"/>
      <c r="AS100" s="62"/>
      <c r="AT100" s="62"/>
      <c r="AU100" s="62"/>
      <c r="AV100" s="62"/>
      <c r="AW100" s="62"/>
      <c r="AX100" s="62"/>
      <c r="AY100" s="62"/>
      <c r="AZ100" s="62"/>
      <c r="BA100" s="62"/>
      <c r="BB100" s="62"/>
      <c r="BC100" s="62"/>
      <c r="BD100" s="62"/>
      <c r="BE100" s="62"/>
      <c r="BF100" s="62"/>
      <c r="BG100" s="62"/>
      <c r="BH100" s="62"/>
      <c r="BI100" s="62"/>
      <c r="BJ100" s="62"/>
      <c r="BK100" s="62"/>
      <c r="BL100" s="62"/>
      <c r="BM100" s="62"/>
      <c r="BN100" s="62"/>
      <c r="BO100" s="62"/>
      <c r="BP100" s="62"/>
      <c r="BQ100" s="62"/>
      <c r="BR100" s="62"/>
      <c r="BS100" s="62"/>
      <c r="BT100" s="62"/>
      <c r="BU100" s="62"/>
      <c r="BV100" s="62"/>
      <c r="BW100" s="62"/>
      <c r="BX100" s="62"/>
      <c r="BY100" s="129"/>
      <c r="BZ100" s="62"/>
      <c r="CA100" s="62"/>
      <c r="CB100" s="62"/>
      <c r="CC100" s="62"/>
      <c r="CD100" s="62"/>
      <c r="CE100" s="62"/>
      <c r="CF100" s="62"/>
      <c r="CG100" s="62"/>
      <c r="CH100" s="62"/>
      <c r="CI100" s="62"/>
      <c r="CJ100" s="62"/>
      <c r="CK100" s="62"/>
      <c r="CL100" s="62"/>
      <c r="CM100" s="62"/>
      <c r="CN100" s="62"/>
      <c r="CO100" s="62"/>
      <c r="CP100" s="62"/>
      <c r="CQ100" s="62"/>
      <c r="CR100" s="62"/>
      <c r="CS100" s="62"/>
      <c r="CT100" s="62"/>
      <c r="CU100" s="62"/>
      <c r="CV100" s="62"/>
      <c r="CW100" s="62"/>
      <c r="CX100" s="62"/>
      <c r="CY100" s="62"/>
      <c r="CZ100" s="62"/>
      <c r="DA100" s="62"/>
      <c r="DB100" s="62"/>
      <c r="DC100" s="62"/>
      <c r="DD100" s="62"/>
      <c r="DE100" s="62"/>
      <c r="DF100" s="62"/>
      <c r="DG100" s="62"/>
      <c r="DH100" s="62"/>
      <c r="DI100" s="62"/>
      <c r="DJ100" s="62"/>
      <c r="DK100" s="62"/>
      <c r="DL100" s="62"/>
      <c r="DM100" s="62"/>
      <c r="DN100" s="62"/>
      <c r="DO100" s="62"/>
      <c r="DP100" s="62"/>
      <c r="DQ100" s="62"/>
      <c r="DR100" s="62"/>
      <c r="DS100" s="62"/>
      <c r="DT100" s="62"/>
      <c r="DU100" s="62"/>
      <c r="DV100" s="62"/>
      <c r="DW100" s="62"/>
      <c r="DX100" s="62"/>
      <c r="DY100" s="62"/>
    </row>
    <row r="101" spans="1:129">
      <c r="A101" s="119"/>
      <c r="B101" s="62"/>
      <c r="C101" s="62"/>
      <c r="D101" s="62"/>
      <c r="E101" s="62"/>
      <c r="F101" s="62"/>
      <c r="G101" s="62"/>
      <c r="H101" s="62"/>
      <c r="I101" s="62"/>
      <c r="J101" s="62"/>
      <c r="K101" s="62"/>
      <c r="L101" s="62"/>
      <c r="M101" s="62"/>
      <c r="O101" s="62"/>
      <c r="P101" s="62"/>
      <c r="Q101" s="62"/>
      <c r="R101" s="62"/>
      <c r="S101" s="62"/>
      <c r="T101" s="62"/>
      <c r="U101" s="62"/>
      <c r="V101" s="62"/>
      <c r="W101" s="62"/>
      <c r="X101" s="62"/>
      <c r="Y101" s="62"/>
      <c r="Z101" s="62"/>
      <c r="AA101" s="62"/>
      <c r="AB101" s="62"/>
      <c r="AC101" s="62"/>
      <c r="AD101" s="62"/>
      <c r="AE101" s="62"/>
      <c r="AF101" s="62"/>
      <c r="AG101" s="62"/>
      <c r="AH101" s="62"/>
      <c r="AI101" s="62"/>
      <c r="AJ101" s="62"/>
      <c r="AK101" s="62"/>
      <c r="AL101" s="62"/>
      <c r="AM101" s="62"/>
      <c r="AN101" s="62"/>
      <c r="AO101" s="129"/>
      <c r="AP101" s="62"/>
      <c r="AQ101" s="62"/>
      <c r="AR101" s="62"/>
      <c r="AS101" s="62"/>
      <c r="AT101" s="62"/>
      <c r="AU101" s="62"/>
      <c r="AV101" s="62"/>
      <c r="AW101" s="62"/>
      <c r="AX101" s="62"/>
      <c r="AY101" s="62"/>
      <c r="AZ101" s="62"/>
      <c r="BA101" s="62"/>
      <c r="BB101" s="62"/>
      <c r="BC101" s="62"/>
      <c r="BD101" s="62"/>
      <c r="BE101" s="62"/>
      <c r="BF101" s="62"/>
      <c r="BG101" s="62"/>
      <c r="BH101" s="62"/>
      <c r="BI101" s="62"/>
      <c r="BJ101" s="62"/>
      <c r="BK101" s="62"/>
      <c r="BL101" s="62"/>
      <c r="BM101" s="62"/>
      <c r="BN101" s="62"/>
      <c r="BO101" s="62"/>
      <c r="BP101" s="62"/>
      <c r="BQ101" s="62"/>
      <c r="BR101" s="62"/>
      <c r="BS101" s="62"/>
      <c r="BT101" s="62"/>
      <c r="BU101" s="62"/>
      <c r="BV101" s="62"/>
      <c r="BW101" s="62"/>
      <c r="BX101" s="62"/>
      <c r="BY101" s="129"/>
      <c r="BZ101" s="62"/>
      <c r="CA101" s="62"/>
      <c r="CB101" s="62"/>
      <c r="CC101" s="62"/>
      <c r="CD101" s="62"/>
      <c r="CE101" s="62"/>
      <c r="CF101" s="62"/>
      <c r="CG101" s="62"/>
      <c r="CH101" s="62"/>
      <c r="CI101" s="62"/>
      <c r="CJ101" s="62"/>
      <c r="CK101" s="62"/>
      <c r="CL101" s="62"/>
      <c r="CM101" s="62"/>
      <c r="CN101" s="62"/>
      <c r="CO101" s="62"/>
      <c r="CP101" s="62"/>
      <c r="CQ101" s="62"/>
      <c r="CR101" s="62"/>
      <c r="CS101" s="62"/>
      <c r="CT101" s="62"/>
      <c r="CU101" s="62"/>
      <c r="CV101" s="62"/>
      <c r="CW101" s="62"/>
      <c r="CX101" s="62"/>
      <c r="CY101" s="62"/>
      <c r="CZ101" s="62"/>
      <c r="DA101" s="62"/>
      <c r="DB101" s="62"/>
      <c r="DC101" s="62"/>
      <c r="DD101" s="62"/>
      <c r="DE101" s="62"/>
      <c r="DF101" s="62"/>
      <c r="DG101" s="62"/>
      <c r="DH101" s="62"/>
      <c r="DI101" s="62"/>
      <c r="DJ101" s="62"/>
      <c r="DK101" s="62"/>
      <c r="DL101" s="62"/>
      <c r="DM101" s="62"/>
      <c r="DN101" s="62"/>
      <c r="DO101" s="62"/>
      <c r="DP101" s="62"/>
      <c r="DQ101" s="62"/>
      <c r="DR101" s="62"/>
      <c r="DS101" s="62"/>
      <c r="DT101" s="62"/>
      <c r="DU101" s="62"/>
      <c r="DV101" s="62"/>
      <c r="DW101" s="62"/>
      <c r="DX101" s="62"/>
      <c r="DY101" s="62"/>
    </row>
    <row r="102" spans="1:129">
      <c r="A102" s="119"/>
      <c r="B102" s="62"/>
      <c r="C102" s="62"/>
      <c r="D102" s="62"/>
      <c r="E102" s="62"/>
      <c r="F102" s="62"/>
      <c r="G102" s="62"/>
      <c r="H102" s="62"/>
      <c r="I102" s="62"/>
      <c r="J102" s="62"/>
      <c r="K102" s="62"/>
      <c r="L102" s="62"/>
      <c r="M102" s="62"/>
      <c r="O102" s="62"/>
      <c r="P102" s="62"/>
      <c r="Q102" s="62"/>
      <c r="R102" s="62"/>
      <c r="S102" s="62"/>
      <c r="T102" s="62"/>
      <c r="U102" s="62"/>
      <c r="V102" s="62"/>
      <c r="W102" s="62"/>
      <c r="X102" s="62"/>
      <c r="Y102" s="62"/>
      <c r="Z102" s="62"/>
      <c r="AA102" s="62"/>
      <c r="AB102" s="62"/>
      <c r="AC102" s="62"/>
      <c r="AD102" s="62"/>
      <c r="AE102" s="62"/>
      <c r="AF102" s="62"/>
      <c r="AG102" s="62"/>
      <c r="AH102" s="62"/>
      <c r="AI102" s="62"/>
      <c r="AJ102" s="62"/>
      <c r="AK102" s="62"/>
      <c r="AL102" s="62"/>
      <c r="AM102" s="62"/>
      <c r="AN102" s="62"/>
      <c r="AO102" s="129"/>
      <c r="AP102" s="62"/>
      <c r="AQ102" s="62"/>
      <c r="AR102" s="62"/>
      <c r="AS102" s="62"/>
      <c r="AT102" s="62"/>
      <c r="AU102" s="62"/>
      <c r="AV102" s="62"/>
      <c r="AW102" s="62"/>
      <c r="AX102" s="62"/>
      <c r="AY102" s="62"/>
      <c r="AZ102" s="62"/>
      <c r="BA102" s="62"/>
      <c r="BB102" s="62"/>
      <c r="BC102" s="62"/>
      <c r="BD102" s="62"/>
      <c r="BE102" s="62"/>
      <c r="BF102" s="62"/>
      <c r="BG102" s="62"/>
      <c r="BH102" s="62"/>
      <c r="BI102" s="62"/>
      <c r="BJ102" s="62"/>
      <c r="BK102" s="62"/>
      <c r="BL102" s="62"/>
      <c r="BM102" s="62"/>
      <c r="BN102" s="62"/>
      <c r="BO102" s="62"/>
      <c r="BP102" s="62"/>
      <c r="BQ102" s="62"/>
      <c r="BR102" s="62"/>
      <c r="BS102" s="62"/>
      <c r="BT102" s="62"/>
      <c r="BU102" s="62"/>
      <c r="BV102" s="62"/>
      <c r="BW102" s="62"/>
      <c r="BX102" s="62"/>
      <c r="BY102" s="129"/>
      <c r="BZ102" s="62"/>
      <c r="CA102" s="62"/>
      <c r="CB102" s="62"/>
      <c r="CC102" s="62"/>
      <c r="CD102" s="62"/>
      <c r="CE102" s="62"/>
      <c r="CF102" s="62"/>
      <c r="CG102" s="62"/>
      <c r="CH102" s="62"/>
      <c r="CI102" s="62"/>
      <c r="CJ102" s="62"/>
      <c r="CK102" s="62"/>
      <c r="CL102" s="62"/>
      <c r="CM102" s="62"/>
      <c r="CN102" s="62"/>
      <c r="CO102" s="62"/>
      <c r="CP102" s="62"/>
      <c r="CQ102" s="62"/>
      <c r="CR102" s="62"/>
      <c r="CS102" s="62"/>
      <c r="CT102" s="62"/>
      <c r="CU102" s="62"/>
      <c r="CV102" s="62"/>
      <c r="CW102" s="62"/>
      <c r="CX102" s="62"/>
      <c r="CY102" s="62"/>
      <c r="CZ102" s="62"/>
      <c r="DA102" s="62"/>
      <c r="DB102" s="62"/>
      <c r="DC102" s="62"/>
      <c r="DD102" s="62"/>
      <c r="DE102" s="62"/>
      <c r="DF102" s="62"/>
      <c r="DG102" s="62"/>
      <c r="DH102" s="62"/>
      <c r="DI102" s="62"/>
      <c r="DJ102" s="62"/>
      <c r="DK102" s="62"/>
      <c r="DL102" s="62"/>
      <c r="DM102" s="62"/>
      <c r="DN102" s="62"/>
      <c r="DO102" s="62"/>
      <c r="DP102" s="62"/>
      <c r="DQ102" s="62"/>
      <c r="DR102" s="62"/>
      <c r="DS102" s="62"/>
      <c r="DT102" s="62"/>
      <c r="DU102" s="62"/>
      <c r="DV102" s="62"/>
      <c r="DW102" s="62"/>
      <c r="DX102" s="62"/>
      <c r="DY102" s="62"/>
    </row>
    <row r="103" spans="1:129">
      <c r="A103" s="119"/>
      <c r="B103" s="62"/>
      <c r="C103" s="62"/>
      <c r="D103" s="62"/>
      <c r="E103" s="62"/>
      <c r="F103" s="62"/>
      <c r="G103" s="62"/>
      <c r="H103" s="62"/>
      <c r="I103" s="62"/>
      <c r="J103" s="62"/>
      <c r="K103" s="62"/>
      <c r="L103" s="62"/>
      <c r="M103" s="62"/>
      <c r="O103" s="62"/>
      <c r="P103" s="62"/>
      <c r="Q103" s="62"/>
      <c r="R103" s="62"/>
      <c r="S103" s="62"/>
      <c r="T103" s="62"/>
      <c r="U103" s="62"/>
      <c r="V103" s="62"/>
      <c r="W103" s="62"/>
      <c r="X103" s="62"/>
      <c r="Y103" s="62"/>
      <c r="Z103" s="62"/>
      <c r="AA103" s="62"/>
      <c r="AB103" s="62"/>
      <c r="AC103" s="62"/>
      <c r="AD103" s="62"/>
      <c r="AE103" s="62"/>
      <c r="AF103" s="62"/>
      <c r="AG103" s="62"/>
      <c r="AH103" s="62"/>
      <c r="AI103" s="62"/>
      <c r="AJ103" s="62"/>
      <c r="AK103" s="62"/>
      <c r="AL103" s="62"/>
      <c r="AM103" s="62"/>
      <c r="AN103" s="62"/>
      <c r="AO103" s="129"/>
      <c r="AP103" s="62"/>
      <c r="AQ103" s="62"/>
      <c r="AR103" s="62"/>
      <c r="AS103" s="62"/>
      <c r="AT103" s="62"/>
      <c r="AU103" s="62"/>
      <c r="AV103" s="62"/>
      <c r="AW103" s="62"/>
      <c r="AX103" s="62"/>
      <c r="AY103" s="62"/>
      <c r="AZ103" s="62"/>
      <c r="BA103" s="62"/>
      <c r="BB103" s="62"/>
      <c r="BC103" s="62"/>
      <c r="BD103" s="62"/>
      <c r="BE103" s="62"/>
      <c r="BF103" s="62"/>
      <c r="BG103" s="62"/>
      <c r="BH103" s="62"/>
      <c r="BI103" s="62"/>
      <c r="BJ103" s="62"/>
      <c r="BK103" s="62"/>
      <c r="BL103" s="62"/>
      <c r="BM103" s="62"/>
      <c r="BN103" s="62"/>
      <c r="BO103" s="62"/>
      <c r="BP103" s="62"/>
      <c r="BQ103" s="62"/>
      <c r="BR103" s="62"/>
      <c r="BS103" s="62"/>
      <c r="BT103" s="62"/>
      <c r="BU103" s="62"/>
      <c r="BV103" s="62"/>
      <c r="BW103" s="62"/>
      <c r="BX103" s="62"/>
      <c r="BY103" s="129"/>
      <c r="BZ103" s="62"/>
      <c r="CA103" s="62"/>
      <c r="CB103" s="62"/>
      <c r="CC103" s="62"/>
      <c r="CD103" s="62"/>
      <c r="CE103" s="62"/>
      <c r="CF103" s="62"/>
      <c r="CG103" s="62"/>
      <c r="CH103" s="62"/>
      <c r="CI103" s="62"/>
      <c r="CJ103" s="62"/>
      <c r="CK103" s="62"/>
      <c r="CL103" s="62"/>
      <c r="CM103" s="62"/>
      <c r="CN103" s="62"/>
      <c r="CO103" s="62"/>
      <c r="CP103" s="62"/>
      <c r="CQ103" s="62"/>
      <c r="CR103" s="62"/>
      <c r="CS103" s="62"/>
      <c r="CT103" s="62"/>
      <c r="CU103" s="62"/>
      <c r="CV103" s="62"/>
      <c r="CW103" s="62"/>
      <c r="CX103" s="62"/>
      <c r="CY103" s="62"/>
      <c r="CZ103" s="62"/>
      <c r="DA103" s="62"/>
      <c r="DB103" s="62"/>
      <c r="DC103" s="62"/>
      <c r="DD103" s="62"/>
      <c r="DE103" s="62"/>
      <c r="DF103" s="62"/>
      <c r="DG103" s="62"/>
      <c r="DH103" s="62"/>
      <c r="DI103" s="62"/>
      <c r="DJ103" s="62"/>
      <c r="DK103" s="62"/>
      <c r="DL103" s="62"/>
      <c r="DM103" s="62"/>
      <c r="DN103" s="62"/>
      <c r="DO103" s="62"/>
      <c r="DP103" s="62"/>
      <c r="DQ103" s="62"/>
      <c r="DR103" s="62"/>
      <c r="DS103" s="62"/>
      <c r="DT103" s="62"/>
      <c r="DU103" s="62"/>
      <c r="DV103" s="62"/>
      <c r="DW103" s="62"/>
      <c r="DX103" s="62"/>
      <c r="DY103" s="62"/>
    </row>
    <row r="104" spans="1:129">
      <c r="A104" s="119"/>
      <c r="B104" s="62"/>
      <c r="C104" s="62"/>
      <c r="D104" s="62"/>
      <c r="E104" s="62"/>
      <c r="F104" s="62"/>
      <c r="G104" s="62"/>
      <c r="H104" s="62"/>
      <c r="I104" s="62"/>
      <c r="J104" s="62"/>
      <c r="K104" s="62"/>
      <c r="L104" s="62"/>
      <c r="M104" s="62"/>
      <c r="O104" s="62"/>
      <c r="P104" s="62"/>
      <c r="Q104" s="62"/>
      <c r="R104" s="62"/>
      <c r="S104" s="62"/>
      <c r="T104" s="62"/>
      <c r="U104" s="62"/>
      <c r="V104" s="62"/>
      <c r="W104" s="62"/>
      <c r="X104" s="62"/>
      <c r="Y104" s="62"/>
      <c r="Z104" s="62"/>
      <c r="AA104" s="62"/>
      <c r="AB104" s="62"/>
      <c r="AC104" s="62"/>
      <c r="AD104" s="62"/>
      <c r="AE104" s="62"/>
      <c r="AF104" s="62"/>
      <c r="AG104" s="62"/>
      <c r="AH104" s="62"/>
      <c r="AI104" s="62"/>
      <c r="AJ104" s="62"/>
      <c r="AK104" s="62"/>
      <c r="AL104" s="62"/>
      <c r="AM104" s="62"/>
      <c r="AN104" s="62"/>
      <c r="AO104" s="129"/>
      <c r="AP104" s="62"/>
      <c r="AQ104" s="62"/>
      <c r="AR104" s="62"/>
      <c r="AS104" s="62"/>
      <c r="AT104" s="62"/>
      <c r="AU104" s="62"/>
      <c r="AV104" s="62"/>
      <c r="AW104" s="62"/>
      <c r="AX104" s="62"/>
      <c r="AY104" s="62"/>
      <c r="AZ104" s="62"/>
      <c r="BA104" s="62"/>
      <c r="BB104" s="62"/>
      <c r="BC104" s="62"/>
      <c r="BD104" s="62"/>
      <c r="BE104" s="62"/>
      <c r="BF104" s="62"/>
      <c r="BG104" s="62"/>
      <c r="BH104" s="62"/>
      <c r="BI104" s="62"/>
      <c r="BJ104" s="62"/>
      <c r="BK104" s="62"/>
      <c r="BL104" s="62"/>
      <c r="BM104" s="62"/>
      <c r="BN104" s="62"/>
      <c r="BO104" s="62"/>
      <c r="BP104" s="62"/>
      <c r="BQ104" s="62"/>
      <c r="BR104" s="62"/>
      <c r="BS104" s="62"/>
      <c r="BT104" s="62"/>
      <c r="BU104" s="62"/>
      <c r="BV104" s="62"/>
      <c r="BW104" s="62"/>
      <c r="BX104" s="62"/>
      <c r="BY104" s="129"/>
      <c r="BZ104" s="62"/>
      <c r="CA104" s="62"/>
      <c r="CB104" s="62"/>
      <c r="CC104" s="62"/>
      <c r="CD104" s="62"/>
      <c r="CE104" s="62"/>
      <c r="CF104" s="62"/>
      <c r="CG104" s="62"/>
      <c r="CH104" s="62"/>
      <c r="CI104" s="62"/>
      <c r="CJ104" s="62"/>
      <c r="CK104" s="62"/>
      <c r="CL104" s="62"/>
      <c r="CM104" s="62"/>
      <c r="CN104" s="62"/>
      <c r="CO104" s="62"/>
      <c r="CP104" s="62"/>
      <c r="CQ104" s="62"/>
      <c r="CR104" s="62"/>
      <c r="CS104" s="62"/>
      <c r="CT104" s="62"/>
      <c r="CU104" s="62"/>
      <c r="CV104" s="62"/>
      <c r="CW104" s="62"/>
      <c r="CX104" s="62"/>
      <c r="CY104" s="62"/>
      <c r="CZ104" s="62"/>
      <c r="DA104" s="62"/>
      <c r="DB104" s="62"/>
      <c r="DC104" s="62"/>
      <c r="DD104" s="62"/>
      <c r="DE104" s="62"/>
      <c r="DF104" s="62"/>
      <c r="DG104" s="62"/>
      <c r="DH104" s="62"/>
      <c r="DI104" s="62"/>
      <c r="DJ104" s="62"/>
      <c r="DK104" s="62"/>
      <c r="DL104" s="62"/>
      <c r="DM104" s="62"/>
      <c r="DN104" s="62"/>
      <c r="DO104" s="62"/>
      <c r="DP104" s="62"/>
      <c r="DQ104" s="62"/>
      <c r="DR104" s="62"/>
      <c r="DS104" s="62"/>
      <c r="DT104" s="62"/>
      <c r="DU104" s="62"/>
      <c r="DV104" s="62"/>
      <c r="DW104" s="62"/>
      <c r="DX104" s="62"/>
      <c r="DY104" s="62"/>
    </row>
    <row r="105" spans="1:129">
      <c r="A105" s="119"/>
      <c r="B105" s="62"/>
      <c r="C105" s="62"/>
      <c r="D105" s="62"/>
      <c r="E105" s="62"/>
      <c r="F105" s="62"/>
      <c r="G105" s="62"/>
      <c r="H105" s="62"/>
      <c r="I105" s="62"/>
      <c r="J105" s="62"/>
      <c r="K105" s="62"/>
      <c r="L105" s="62"/>
      <c r="M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129"/>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62"/>
      <c r="BR105" s="62"/>
      <c r="BS105" s="62"/>
      <c r="BT105" s="62"/>
      <c r="BU105" s="62"/>
      <c r="BV105" s="62"/>
      <c r="BW105" s="62"/>
      <c r="BX105" s="62"/>
      <c r="BY105" s="129"/>
      <c r="BZ105" s="62"/>
      <c r="CA105" s="62"/>
      <c r="CB105" s="62"/>
      <c r="CC105" s="62"/>
      <c r="CD105" s="62"/>
      <c r="CE105" s="62"/>
      <c r="CF105" s="62"/>
      <c r="CG105" s="62"/>
      <c r="CH105" s="62"/>
      <c r="CI105" s="62"/>
      <c r="CJ105" s="62"/>
      <c r="CK105" s="62"/>
      <c r="CL105" s="62"/>
      <c r="CM105" s="62"/>
      <c r="CN105" s="62"/>
      <c r="CO105" s="62"/>
      <c r="CP105" s="62"/>
      <c r="CQ105" s="62"/>
      <c r="CR105" s="62"/>
      <c r="CS105" s="62"/>
      <c r="CT105" s="62"/>
      <c r="CU105" s="62"/>
      <c r="CV105" s="62"/>
      <c r="CW105" s="62"/>
      <c r="CX105" s="62"/>
      <c r="CY105" s="62"/>
      <c r="CZ105" s="62"/>
      <c r="DA105" s="62"/>
      <c r="DB105" s="62"/>
      <c r="DC105" s="62"/>
      <c r="DD105" s="62"/>
      <c r="DE105" s="62"/>
      <c r="DF105" s="62"/>
      <c r="DG105" s="62"/>
      <c r="DH105" s="62"/>
      <c r="DI105" s="62"/>
      <c r="DJ105" s="62"/>
      <c r="DK105" s="62"/>
      <c r="DL105" s="62"/>
      <c r="DM105" s="62"/>
      <c r="DN105" s="62"/>
      <c r="DO105" s="62"/>
      <c r="DP105" s="62"/>
      <c r="DQ105" s="62"/>
      <c r="DR105" s="62"/>
      <c r="DS105" s="62"/>
      <c r="DT105" s="62"/>
      <c r="DU105" s="62"/>
      <c r="DV105" s="62"/>
      <c r="DW105" s="62"/>
      <c r="DX105" s="62"/>
      <c r="DY105" s="62"/>
    </row>
    <row r="106" spans="1:129">
      <c r="A106" s="119"/>
      <c r="B106" s="62"/>
      <c r="C106" s="62"/>
      <c r="D106" s="62"/>
      <c r="E106" s="62"/>
      <c r="F106" s="62"/>
      <c r="G106" s="62"/>
      <c r="H106" s="62"/>
      <c r="I106" s="62"/>
      <c r="J106" s="62"/>
      <c r="K106" s="62"/>
      <c r="L106" s="62"/>
      <c r="M106" s="62"/>
      <c r="O106" s="62"/>
      <c r="P106" s="62"/>
      <c r="Q106" s="62"/>
      <c r="R106" s="62"/>
      <c r="S106" s="62"/>
      <c r="T106" s="62"/>
      <c r="U106" s="62"/>
      <c r="V106" s="62"/>
      <c r="W106" s="62"/>
      <c r="X106" s="62"/>
      <c r="Y106" s="62"/>
      <c r="Z106" s="62"/>
      <c r="AA106" s="62"/>
      <c r="AB106" s="62"/>
      <c r="AC106" s="62"/>
      <c r="AD106" s="62"/>
      <c r="AE106" s="62"/>
      <c r="AF106" s="62"/>
      <c r="AG106" s="62"/>
      <c r="AH106" s="62"/>
      <c r="AI106" s="62"/>
      <c r="AJ106" s="62"/>
      <c r="AK106" s="62"/>
      <c r="AL106" s="62"/>
      <c r="AM106" s="62"/>
      <c r="AN106" s="62"/>
      <c r="AO106" s="129"/>
      <c r="AP106" s="62"/>
      <c r="AQ106" s="62"/>
      <c r="AR106" s="62"/>
      <c r="AS106" s="62"/>
      <c r="AT106" s="62"/>
      <c r="AU106" s="62"/>
      <c r="AV106" s="62"/>
      <c r="AW106" s="62"/>
      <c r="AX106" s="62"/>
      <c r="AY106" s="62"/>
      <c r="AZ106" s="62"/>
      <c r="BA106" s="62"/>
      <c r="BB106" s="62"/>
      <c r="BC106" s="62"/>
      <c r="BD106" s="62"/>
      <c r="BE106" s="62"/>
      <c r="BF106" s="62"/>
      <c r="BG106" s="62"/>
      <c r="BH106" s="62"/>
      <c r="BI106" s="62"/>
      <c r="BJ106" s="62"/>
      <c r="BK106" s="62"/>
      <c r="BL106" s="62"/>
      <c r="BM106" s="62"/>
      <c r="BN106" s="62"/>
      <c r="BO106" s="62"/>
      <c r="BP106" s="62"/>
      <c r="BQ106" s="62"/>
      <c r="BR106" s="62"/>
      <c r="BS106" s="62"/>
      <c r="BT106" s="62"/>
      <c r="BU106" s="62"/>
      <c r="BV106" s="62"/>
      <c r="BW106" s="62"/>
      <c r="BX106" s="62"/>
      <c r="BY106" s="129"/>
      <c r="BZ106" s="62"/>
      <c r="CA106" s="62"/>
      <c r="CB106" s="62"/>
      <c r="CC106" s="62"/>
      <c r="CD106" s="62"/>
      <c r="CE106" s="62"/>
      <c r="CF106" s="62"/>
      <c r="CG106" s="62"/>
      <c r="CH106" s="62"/>
      <c r="CI106" s="62"/>
      <c r="CJ106" s="62"/>
      <c r="CK106" s="62"/>
      <c r="CL106" s="62"/>
      <c r="CM106" s="62"/>
      <c r="CN106" s="62"/>
      <c r="CO106" s="62"/>
      <c r="CP106" s="62"/>
      <c r="CQ106" s="62"/>
      <c r="CR106" s="62"/>
      <c r="CS106" s="62"/>
      <c r="CT106" s="62"/>
      <c r="CU106" s="62"/>
      <c r="CV106" s="62"/>
      <c r="CW106" s="62"/>
      <c r="CX106" s="62"/>
      <c r="CY106" s="62"/>
      <c r="CZ106" s="62"/>
      <c r="DA106" s="62"/>
      <c r="DB106" s="62"/>
      <c r="DC106" s="62"/>
      <c r="DD106" s="62"/>
      <c r="DE106" s="62"/>
      <c r="DF106" s="62"/>
      <c r="DG106" s="62"/>
      <c r="DH106" s="62"/>
      <c r="DI106" s="62"/>
      <c r="DJ106" s="62"/>
      <c r="DK106" s="62"/>
      <c r="DL106" s="62"/>
      <c r="DM106" s="62"/>
      <c r="DN106" s="62"/>
      <c r="DO106" s="62"/>
      <c r="DP106" s="62"/>
      <c r="DQ106" s="62"/>
      <c r="DR106" s="62"/>
      <c r="DS106" s="62"/>
      <c r="DT106" s="62"/>
      <c r="DU106" s="62"/>
      <c r="DV106" s="62"/>
      <c r="DW106" s="62"/>
      <c r="DX106" s="62"/>
      <c r="DY106" s="62"/>
    </row>
    <row r="107" spans="1:129">
      <c r="A107" s="119"/>
      <c r="B107" s="62"/>
      <c r="C107" s="62"/>
      <c r="D107" s="62"/>
      <c r="E107" s="62"/>
      <c r="F107" s="62"/>
      <c r="G107" s="62"/>
      <c r="H107" s="62"/>
      <c r="I107" s="62"/>
      <c r="J107" s="62"/>
      <c r="K107" s="62"/>
      <c r="L107" s="62"/>
      <c r="M107" s="62"/>
      <c r="O107" s="62"/>
      <c r="P107" s="62"/>
      <c r="Q107" s="62"/>
      <c r="R107" s="62"/>
      <c r="S107" s="62"/>
      <c r="T107" s="62"/>
      <c r="U107" s="62"/>
      <c r="V107" s="62"/>
      <c r="W107" s="62"/>
      <c r="X107" s="62"/>
      <c r="Y107" s="62"/>
      <c r="Z107" s="62"/>
      <c r="AA107" s="62"/>
      <c r="AB107" s="62"/>
      <c r="AC107" s="62"/>
      <c r="AD107" s="62"/>
      <c r="AE107" s="62"/>
      <c r="AF107" s="62"/>
      <c r="AG107" s="62"/>
      <c r="AH107" s="62"/>
      <c r="AI107" s="62"/>
      <c r="AJ107" s="62"/>
      <c r="AK107" s="62"/>
      <c r="AL107" s="62"/>
      <c r="AM107" s="62"/>
      <c r="AN107" s="62"/>
      <c r="AO107" s="129"/>
      <c r="AP107" s="62"/>
      <c r="AQ107" s="62"/>
      <c r="AR107" s="62"/>
      <c r="AS107" s="62"/>
      <c r="AT107" s="62"/>
      <c r="AU107" s="62"/>
      <c r="AV107" s="62"/>
      <c r="AW107" s="62"/>
      <c r="AX107" s="62"/>
      <c r="AY107" s="62"/>
      <c r="AZ107" s="62"/>
      <c r="BA107" s="62"/>
      <c r="BB107" s="62"/>
      <c r="BC107" s="62"/>
      <c r="BD107" s="62"/>
      <c r="BE107" s="62"/>
      <c r="BF107" s="62"/>
      <c r="BG107" s="62"/>
      <c r="BH107" s="62"/>
      <c r="BI107" s="62"/>
      <c r="BJ107" s="62"/>
      <c r="BK107" s="62"/>
      <c r="BL107" s="62"/>
      <c r="BM107" s="62"/>
      <c r="BN107" s="62"/>
      <c r="BO107" s="62"/>
      <c r="BP107" s="62"/>
      <c r="BQ107" s="62"/>
      <c r="BR107" s="62"/>
      <c r="BS107" s="62"/>
      <c r="BT107" s="62"/>
      <c r="BU107" s="62"/>
      <c r="BV107" s="62"/>
      <c r="BW107" s="62"/>
      <c r="BX107" s="62"/>
      <c r="BY107" s="129"/>
      <c r="BZ107" s="62"/>
      <c r="CA107" s="62"/>
      <c r="CB107" s="62"/>
      <c r="CC107" s="62"/>
      <c r="CD107" s="62"/>
      <c r="CE107" s="62"/>
      <c r="CF107" s="62"/>
      <c r="CG107" s="62"/>
      <c r="CH107" s="62"/>
      <c r="CI107" s="62"/>
      <c r="CJ107" s="62"/>
      <c r="CK107" s="62"/>
      <c r="CL107" s="62"/>
      <c r="CM107" s="62"/>
      <c r="CN107" s="62"/>
      <c r="CO107" s="62"/>
      <c r="CP107" s="62"/>
      <c r="CQ107" s="62"/>
      <c r="CR107" s="62"/>
      <c r="CS107" s="62"/>
      <c r="CT107" s="62"/>
      <c r="CU107" s="62"/>
      <c r="CV107" s="62"/>
      <c r="CW107" s="62"/>
      <c r="CX107" s="62"/>
      <c r="CY107" s="62"/>
      <c r="CZ107" s="62"/>
      <c r="DA107" s="62"/>
      <c r="DB107" s="62"/>
      <c r="DC107" s="62"/>
      <c r="DD107" s="62"/>
      <c r="DE107" s="62"/>
      <c r="DF107" s="62"/>
      <c r="DG107" s="62"/>
      <c r="DH107" s="62"/>
      <c r="DI107" s="62"/>
      <c r="DJ107" s="62"/>
      <c r="DK107" s="62"/>
      <c r="DL107" s="62"/>
      <c r="DM107" s="62"/>
      <c r="DN107" s="62"/>
      <c r="DO107" s="62"/>
      <c r="DP107" s="62"/>
      <c r="DQ107" s="62"/>
      <c r="DR107" s="62"/>
      <c r="DS107" s="62"/>
      <c r="DT107" s="62"/>
      <c r="DU107" s="62"/>
      <c r="DV107" s="62"/>
      <c r="DW107" s="62"/>
      <c r="DX107" s="62"/>
      <c r="DY107" s="62"/>
    </row>
    <row r="108" spans="1:129">
      <c r="A108" s="119"/>
      <c r="B108" s="62"/>
      <c r="C108" s="62"/>
      <c r="D108" s="62"/>
      <c r="E108" s="62"/>
      <c r="F108" s="62"/>
      <c r="G108" s="62"/>
      <c r="H108" s="62"/>
      <c r="I108" s="62"/>
      <c r="J108" s="62"/>
      <c r="K108" s="62"/>
      <c r="L108" s="62"/>
      <c r="M108" s="62"/>
      <c r="O108" s="62"/>
      <c r="P108" s="62"/>
      <c r="Q108" s="62"/>
      <c r="R108" s="62"/>
      <c r="S108" s="62"/>
      <c r="T108" s="62"/>
      <c r="U108" s="62"/>
      <c r="V108" s="62"/>
      <c r="W108" s="62"/>
      <c r="X108" s="62"/>
      <c r="Y108" s="62"/>
      <c r="Z108" s="62"/>
      <c r="AA108" s="62"/>
      <c r="AB108" s="62"/>
      <c r="AC108" s="62"/>
      <c r="AD108" s="62"/>
      <c r="AE108" s="62"/>
      <c r="AF108" s="62"/>
      <c r="AG108" s="62"/>
      <c r="AH108" s="62"/>
      <c r="AI108" s="62"/>
      <c r="AJ108" s="62"/>
      <c r="AK108" s="62"/>
      <c r="AL108" s="62"/>
      <c r="AM108" s="62"/>
      <c r="AN108" s="62"/>
      <c r="AO108" s="129"/>
      <c r="AP108" s="62"/>
      <c r="AQ108" s="62"/>
      <c r="AR108" s="62"/>
      <c r="AS108" s="62"/>
      <c r="AT108" s="62"/>
      <c r="AU108" s="62"/>
      <c r="AV108" s="62"/>
      <c r="AW108" s="62"/>
      <c r="AX108" s="62"/>
      <c r="AY108" s="62"/>
      <c r="AZ108" s="62"/>
      <c r="BA108" s="62"/>
      <c r="BB108" s="62"/>
      <c r="BC108" s="62"/>
      <c r="BD108" s="62"/>
      <c r="BE108" s="62"/>
      <c r="BF108" s="62"/>
      <c r="BG108" s="62"/>
      <c r="BH108" s="62"/>
      <c r="BI108" s="62"/>
      <c r="BJ108" s="62"/>
      <c r="BK108" s="62"/>
      <c r="BL108" s="62"/>
      <c r="BM108" s="62"/>
      <c r="BN108" s="62"/>
      <c r="BO108" s="62"/>
      <c r="BP108" s="62"/>
      <c r="BQ108" s="62"/>
      <c r="BR108" s="62"/>
      <c r="BS108" s="62"/>
      <c r="BT108" s="62"/>
      <c r="BU108" s="62"/>
      <c r="BV108" s="62"/>
      <c r="BW108" s="62"/>
      <c r="BX108" s="62"/>
      <c r="BY108" s="129"/>
      <c r="BZ108" s="62"/>
      <c r="CA108" s="62"/>
      <c r="CB108" s="62"/>
      <c r="CC108" s="62"/>
      <c r="CD108" s="62"/>
      <c r="CE108" s="62"/>
      <c r="CF108" s="62"/>
      <c r="CG108" s="62"/>
      <c r="CH108" s="62"/>
      <c r="CI108" s="62"/>
      <c r="CJ108" s="62"/>
      <c r="CK108" s="62"/>
      <c r="CL108" s="62"/>
      <c r="CM108" s="62"/>
      <c r="CN108" s="62"/>
      <c r="CO108" s="62"/>
      <c r="CP108" s="62"/>
      <c r="CQ108" s="62"/>
      <c r="CR108" s="62"/>
      <c r="CS108" s="62"/>
      <c r="CT108" s="62"/>
      <c r="CU108" s="62"/>
      <c r="CV108" s="62"/>
      <c r="CW108" s="62"/>
      <c r="CX108" s="62"/>
      <c r="CY108" s="62"/>
      <c r="CZ108" s="62"/>
      <c r="DA108" s="62"/>
      <c r="DB108" s="62"/>
      <c r="DC108" s="62"/>
      <c r="DD108" s="62"/>
      <c r="DE108" s="62"/>
      <c r="DF108" s="62"/>
      <c r="DG108" s="62"/>
      <c r="DH108" s="62"/>
      <c r="DI108" s="62"/>
      <c r="DJ108" s="62"/>
      <c r="DK108" s="62"/>
      <c r="DL108" s="62"/>
      <c r="DM108" s="62"/>
      <c r="DN108" s="62"/>
      <c r="DO108" s="62"/>
      <c r="DP108" s="62"/>
      <c r="DQ108" s="62"/>
      <c r="DR108" s="62"/>
      <c r="DS108" s="62"/>
      <c r="DT108" s="62"/>
      <c r="DU108" s="62"/>
      <c r="DV108" s="62"/>
      <c r="DW108" s="62"/>
      <c r="DX108" s="62"/>
      <c r="DY108" s="62"/>
    </row>
    <row r="109" spans="1:129">
      <c r="A109" s="119"/>
      <c r="B109" s="62"/>
      <c r="C109" s="62"/>
      <c r="D109" s="62"/>
      <c r="E109" s="62"/>
      <c r="F109" s="62"/>
      <c r="G109" s="62"/>
      <c r="H109" s="62"/>
      <c r="I109" s="62"/>
      <c r="J109" s="62"/>
      <c r="K109" s="62"/>
      <c r="L109" s="62"/>
      <c r="M109" s="62"/>
      <c r="O109" s="62"/>
      <c r="P109" s="62"/>
      <c r="Q109" s="62"/>
      <c r="R109" s="62"/>
      <c r="S109" s="62"/>
      <c r="T109" s="62"/>
      <c r="U109" s="62"/>
      <c r="V109" s="62"/>
      <c r="W109" s="62"/>
      <c r="X109" s="62"/>
      <c r="Y109" s="62"/>
      <c r="Z109" s="62"/>
      <c r="AA109" s="62"/>
      <c r="AB109" s="62"/>
      <c r="AC109" s="62"/>
      <c r="AD109" s="62"/>
      <c r="AE109" s="62"/>
      <c r="AF109" s="62"/>
      <c r="AG109" s="62"/>
      <c r="AH109" s="62"/>
      <c r="AI109" s="62"/>
      <c r="AJ109" s="62"/>
      <c r="AK109" s="62"/>
      <c r="AL109" s="62"/>
      <c r="AM109" s="62"/>
      <c r="AN109" s="62"/>
      <c r="AO109" s="129"/>
      <c r="AP109" s="62"/>
      <c r="AQ109" s="62"/>
      <c r="AR109" s="62"/>
      <c r="AS109" s="62"/>
      <c r="AT109" s="62"/>
      <c r="AU109" s="62"/>
      <c r="AV109" s="62"/>
      <c r="AW109" s="62"/>
      <c r="AX109" s="62"/>
      <c r="AY109" s="62"/>
      <c r="AZ109" s="62"/>
      <c r="BA109" s="62"/>
      <c r="BB109" s="62"/>
      <c r="BC109" s="62"/>
      <c r="BD109" s="62"/>
      <c r="BE109" s="62"/>
      <c r="BF109" s="62"/>
      <c r="BG109" s="62"/>
      <c r="BH109" s="62"/>
      <c r="BI109" s="62"/>
      <c r="BJ109" s="62"/>
      <c r="BK109" s="62"/>
      <c r="BL109" s="62"/>
      <c r="BM109" s="62"/>
      <c r="BN109" s="62"/>
      <c r="BO109" s="62"/>
      <c r="BP109" s="62"/>
      <c r="BQ109" s="62"/>
      <c r="BR109" s="62"/>
      <c r="BS109" s="62"/>
      <c r="BT109" s="62"/>
      <c r="BU109" s="62"/>
      <c r="BV109" s="62"/>
      <c r="BW109" s="62"/>
      <c r="BX109" s="62"/>
      <c r="BY109" s="129"/>
      <c r="BZ109" s="62"/>
      <c r="CA109" s="62"/>
      <c r="CB109" s="62"/>
      <c r="CC109" s="62"/>
      <c r="CD109" s="62"/>
      <c r="CE109" s="62"/>
      <c r="CF109" s="62"/>
      <c r="CG109" s="62"/>
      <c r="CH109" s="62"/>
      <c r="CI109" s="62"/>
      <c r="CJ109" s="62"/>
      <c r="CK109" s="62"/>
      <c r="CL109" s="62"/>
      <c r="CM109" s="62"/>
      <c r="CN109" s="62"/>
      <c r="CO109" s="62"/>
      <c r="CP109" s="62"/>
      <c r="CQ109" s="62"/>
      <c r="CR109" s="62"/>
      <c r="CS109" s="62"/>
      <c r="CT109" s="62"/>
      <c r="CU109" s="62"/>
      <c r="CV109" s="62"/>
      <c r="CW109" s="62"/>
      <c r="CX109" s="62"/>
      <c r="CY109" s="62"/>
      <c r="CZ109" s="62"/>
      <c r="DA109" s="62"/>
      <c r="DB109" s="62"/>
      <c r="DC109" s="62"/>
      <c r="DD109" s="62"/>
      <c r="DE109" s="62"/>
      <c r="DF109" s="62"/>
      <c r="DG109" s="62"/>
      <c r="DH109" s="62"/>
      <c r="DI109" s="62"/>
      <c r="DJ109" s="62"/>
      <c r="DK109" s="62"/>
      <c r="DL109" s="62"/>
      <c r="DM109" s="62"/>
      <c r="DN109" s="62"/>
      <c r="DO109" s="62"/>
      <c r="DP109" s="62"/>
      <c r="DQ109" s="62"/>
      <c r="DR109" s="62"/>
      <c r="DS109" s="62"/>
      <c r="DT109" s="62"/>
      <c r="DU109" s="62"/>
      <c r="DV109" s="62"/>
      <c r="DW109" s="62"/>
      <c r="DX109" s="62"/>
      <c r="DY109" s="62"/>
    </row>
    <row r="110" spans="1:129">
      <c r="A110" s="119"/>
      <c r="B110" s="62"/>
      <c r="C110" s="62"/>
      <c r="D110" s="62"/>
      <c r="E110" s="62"/>
      <c r="F110" s="62"/>
      <c r="G110" s="62"/>
      <c r="H110" s="62"/>
      <c r="I110" s="62"/>
      <c r="J110" s="62"/>
      <c r="K110" s="62"/>
      <c r="L110" s="62"/>
      <c r="M110" s="62"/>
      <c r="O110" s="62"/>
      <c r="P110" s="62"/>
      <c r="Q110" s="62"/>
      <c r="R110" s="62"/>
      <c r="S110" s="62"/>
      <c r="T110" s="62"/>
      <c r="U110" s="62"/>
      <c r="V110" s="62"/>
      <c r="W110" s="62"/>
      <c r="X110" s="62"/>
      <c r="Y110" s="62"/>
      <c r="Z110" s="62"/>
      <c r="AA110" s="62"/>
      <c r="AB110" s="62"/>
      <c r="AC110" s="62"/>
      <c r="AD110" s="62"/>
      <c r="AE110" s="62"/>
      <c r="AF110" s="62"/>
      <c r="AG110" s="62"/>
      <c r="AH110" s="62"/>
      <c r="AI110" s="62"/>
      <c r="AJ110" s="62"/>
      <c r="AK110" s="62"/>
      <c r="AL110" s="62"/>
      <c r="AM110" s="62"/>
      <c r="AN110" s="62"/>
      <c r="AO110" s="129"/>
      <c r="AP110" s="62"/>
      <c r="AQ110" s="62"/>
      <c r="AR110" s="62"/>
      <c r="AS110" s="62"/>
      <c r="AT110" s="62"/>
      <c r="AU110" s="62"/>
      <c r="AV110" s="62"/>
      <c r="AW110" s="62"/>
      <c r="AX110" s="62"/>
      <c r="AY110" s="62"/>
      <c r="AZ110" s="62"/>
      <c r="BA110" s="62"/>
      <c r="BB110" s="62"/>
      <c r="BC110" s="62"/>
      <c r="BD110" s="62"/>
      <c r="BE110" s="62"/>
      <c r="BF110" s="62"/>
      <c r="BG110" s="62"/>
      <c r="BH110" s="62"/>
      <c r="BI110" s="62"/>
      <c r="BJ110" s="62"/>
      <c r="BK110" s="62"/>
      <c r="BL110" s="62"/>
      <c r="BM110" s="62"/>
      <c r="BN110" s="62"/>
      <c r="BO110" s="62"/>
      <c r="BP110" s="62"/>
      <c r="BQ110" s="62"/>
      <c r="BR110" s="62"/>
      <c r="BS110" s="62"/>
      <c r="BT110" s="62"/>
      <c r="BU110" s="62"/>
      <c r="BV110" s="62"/>
      <c r="BW110" s="62"/>
      <c r="BX110" s="62"/>
      <c r="BY110" s="129"/>
      <c r="BZ110" s="62"/>
      <c r="CA110" s="62"/>
      <c r="CB110" s="62"/>
      <c r="CC110" s="62"/>
      <c r="CD110" s="62"/>
      <c r="CE110" s="62"/>
      <c r="CF110" s="62"/>
      <c r="CG110" s="62"/>
      <c r="CH110" s="62"/>
      <c r="CI110" s="62"/>
      <c r="CJ110" s="62"/>
      <c r="CK110" s="62"/>
      <c r="CL110" s="62"/>
      <c r="CM110" s="62"/>
      <c r="CN110" s="62"/>
      <c r="CO110" s="62"/>
      <c r="CP110" s="62"/>
      <c r="CQ110" s="62"/>
      <c r="CR110" s="62"/>
      <c r="CS110" s="62"/>
      <c r="CT110" s="62"/>
      <c r="CU110" s="62"/>
      <c r="CV110" s="62"/>
      <c r="CW110" s="62"/>
      <c r="CX110" s="62"/>
      <c r="CY110" s="62"/>
      <c r="CZ110" s="62"/>
      <c r="DA110" s="62"/>
      <c r="DB110" s="62"/>
      <c r="DC110" s="62"/>
      <c r="DD110" s="62"/>
      <c r="DE110" s="62"/>
      <c r="DF110" s="62"/>
      <c r="DG110" s="62"/>
      <c r="DH110" s="62"/>
      <c r="DI110" s="62"/>
      <c r="DJ110" s="62"/>
      <c r="DK110" s="62"/>
      <c r="DL110" s="62"/>
      <c r="DM110" s="62"/>
      <c r="DN110" s="62"/>
      <c r="DO110" s="62"/>
      <c r="DP110" s="62"/>
      <c r="DQ110" s="62"/>
      <c r="DR110" s="62"/>
      <c r="DS110" s="62"/>
      <c r="DT110" s="62"/>
      <c r="DU110" s="62"/>
      <c r="DV110" s="62"/>
      <c r="DW110" s="62"/>
      <c r="DX110" s="62"/>
      <c r="DY110" s="62"/>
    </row>
    <row r="111" spans="1:129">
      <c r="A111" s="119"/>
      <c r="B111" s="62"/>
      <c r="C111" s="62"/>
      <c r="D111" s="62"/>
      <c r="E111" s="62"/>
      <c r="F111" s="62"/>
      <c r="G111" s="62"/>
      <c r="H111" s="62"/>
      <c r="I111" s="62"/>
      <c r="J111" s="62"/>
      <c r="K111" s="62"/>
      <c r="L111" s="62"/>
      <c r="M111" s="62"/>
      <c r="O111" s="62"/>
      <c r="P111" s="62"/>
      <c r="Q111" s="62"/>
      <c r="R111" s="62"/>
      <c r="S111" s="62"/>
      <c r="T111" s="62"/>
      <c r="U111" s="62"/>
      <c r="V111" s="62"/>
      <c r="W111" s="62"/>
      <c r="X111" s="62"/>
      <c r="Y111" s="62"/>
      <c r="Z111" s="62"/>
      <c r="AA111" s="62"/>
      <c r="AB111" s="62"/>
      <c r="AC111" s="62"/>
      <c r="AD111" s="62"/>
      <c r="AE111" s="62"/>
      <c r="AF111" s="62"/>
      <c r="AG111" s="62"/>
      <c r="AH111" s="62"/>
      <c r="AI111" s="62"/>
      <c r="AJ111" s="62"/>
      <c r="AK111" s="62"/>
      <c r="AL111" s="62"/>
      <c r="AM111" s="62"/>
      <c r="AN111" s="62"/>
      <c r="AO111" s="129"/>
      <c r="AP111" s="62"/>
      <c r="AQ111" s="62"/>
      <c r="AR111" s="62"/>
      <c r="AS111" s="62"/>
      <c r="AT111" s="62"/>
      <c r="AU111" s="62"/>
      <c r="AV111" s="62"/>
      <c r="AW111" s="62"/>
      <c r="AX111" s="62"/>
      <c r="AY111" s="62"/>
      <c r="AZ111" s="62"/>
      <c r="BA111" s="62"/>
      <c r="BB111" s="62"/>
      <c r="BC111" s="62"/>
      <c r="BD111" s="62"/>
      <c r="BE111" s="62"/>
      <c r="BF111" s="62"/>
      <c r="BG111" s="62"/>
      <c r="BH111" s="62"/>
      <c r="BI111" s="62"/>
      <c r="BJ111" s="62"/>
      <c r="BK111" s="62"/>
      <c r="BL111" s="62"/>
      <c r="BM111" s="62"/>
      <c r="BN111" s="62"/>
      <c r="BO111" s="62"/>
      <c r="BP111" s="62"/>
      <c r="BQ111" s="62"/>
      <c r="BR111" s="62"/>
      <c r="BS111" s="62"/>
      <c r="BT111" s="62"/>
      <c r="BU111" s="62"/>
      <c r="BV111" s="62"/>
      <c r="BW111" s="62"/>
      <c r="BX111" s="62"/>
      <c r="BY111" s="129"/>
      <c r="BZ111" s="62"/>
      <c r="CA111" s="62"/>
      <c r="CB111" s="62"/>
      <c r="CC111" s="62"/>
      <c r="CD111" s="62"/>
      <c r="CE111" s="62"/>
      <c r="CF111" s="62"/>
      <c r="CG111" s="62"/>
      <c r="CH111" s="62"/>
      <c r="CI111" s="62"/>
      <c r="CJ111" s="62"/>
      <c r="CK111" s="62"/>
      <c r="CL111" s="62"/>
      <c r="CM111" s="62"/>
      <c r="CN111" s="62"/>
      <c r="CO111" s="62"/>
      <c r="CP111" s="62"/>
      <c r="CQ111" s="62"/>
      <c r="CR111" s="62"/>
      <c r="CS111" s="62"/>
      <c r="CT111" s="62"/>
      <c r="CU111" s="62"/>
      <c r="CV111" s="62"/>
      <c r="CW111" s="62"/>
      <c r="CX111" s="62"/>
      <c r="CY111" s="62"/>
      <c r="CZ111" s="62"/>
      <c r="DA111" s="62"/>
      <c r="DB111" s="62"/>
      <c r="DC111" s="62"/>
      <c r="DD111" s="62"/>
      <c r="DE111" s="62"/>
      <c r="DF111" s="62"/>
      <c r="DG111" s="62"/>
      <c r="DH111" s="62"/>
      <c r="DI111" s="62"/>
      <c r="DJ111" s="62"/>
      <c r="DK111" s="62"/>
      <c r="DL111" s="62"/>
      <c r="DM111" s="62"/>
      <c r="DN111" s="62"/>
      <c r="DO111" s="62"/>
      <c r="DP111" s="62"/>
      <c r="DQ111" s="62"/>
      <c r="DR111" s="62"/>
      <c r="DS111" s="62"/>
      <c r="DT111" s="62"/>
      <c r="DU111" s="62"/>
      <c r="DV111" s="62"/>
      <c r="DW111" s="62"/>
      <c r="DX111" s="62"/>
      <c r="DY111" s="62"/>
    </row>
    <row r="112" spans="1:129">
      <c r="A112" s="119"/>
      <c r="B112" s="62"/>
      <c r="C112" s="62"/>
      <c r="D112" s="62"/>
      <c r="E112" s="62"/>
      <c r="F112" s="62"/>
      <c r="G112" s="62"/>
      <c r="H112" s="62"/>
      <c r="I112" s="62"/>
      <c r="J112" s="62"/>
      <c r="K112" s="62"/>
      <c r="L112" s="62"/>
      <c r="M112" s="62"/>
      <c r="O112" s="62"/>
      <c r="P112" s="62"/>
      <c r="Q112" s="62"/>
      <c r="R112" s="62"/>
      <c r="S112" s="62"/>
      <c r="T112" s="62"/>
      <c r="U112" s="62"/>
      <c r="V112" s="62"/>
      <c r="W112" s="62"/>
      <c r="X112" s="62"/>
      <c r="Y112" s="62"/>
      <c r="Z112" s="62"/>
      <c r="AA112" s="62"/>
      <c r="AB112" s="62"/>
      <c r="AC112" s="62"/>
      <c r="AD112" s="62"/>
      <c r="AE112" s="62"/>
      <c r="AF112" s="62"/>
      <c r="AG112" s="62"/>
      <c r="AH112" s="62"/>
      <c r="AI112" s="62"/>
      <c r="AJ112" s="62"/>
      <c r="AK112" s="62"/>
      <c r="AL112" s="62"/>
      <c r="AM112" s="62"/>
      <c r="AN112" s="62"/>
      <c r="AO112" s="129"/>
      <c r="AP112" s="62"/>
      <c r="AQ112" s="62"/>
      <c r="AR112" s="62"/>
      <c r="AS112" s="62"/>
      <c r="AT112" s="62"/>
      <c r="AU112" s="62"/>
      <c r="AV112" s="62"/>
      <c r="AW112" s="62"/>
      <c r="AX112" s="62"/>
      <c r="AY112" s="62"/>
      <c r="AZ112" s="62"/>
      <c r="BA112" s="62"/>
      <c r="BB112" s="62"/>
      <c r="BC112" s="62"/>
      <c r="BD112" s="62"/>
      <c r="BE112" s="62"/>
      <c r="BF112" s="62"/>
      <c r="BG112" s="62"/>
      <c r="BH112" s="62"/>
      <c r="BI112" s="62"/>
      <c r="BJ112" s="62"/>
      <c r="BK112" s="62"/>
      <c r="BL112" s="62"/>
      <c r="BM112" s="62"/>
      <c r="BN112" s="62"/>
      <c r="BO112" s="62"/>
      <c r="BP112" s="62"/>
      <c r="BQ112" s="62"/>
      <c r="BR112" s="62"/>
      <c r="BS112" s="62"/>
      <c r="BT112" s="62"/>
      <c r="BU112" s="62"/>
      <c r="BV112" s="62"/>
      <c r="BW112" s="62"/>
      <c r="BX112" s="62"/>
      <c r="BY112" s="129"/>
      <c r="BZ112" s="62"/>
      <c r="CA112" s="62"/>
      <c r="CB112" s="62"/>
      <c r="CC112" s="62"/>
      <c r="CD112" s="62"/>
      <c r="CE112" s="62"/>
      <c r="CF112" s="62"/>
      <c r="CG112" s="62"/>
      <c r="CH112" s="62"/>
      <c r="CI112" s="62"/>
      <c r="CJ112" s="62"/>
      <c r="CK112" s="62"/>
      <c r="CL112" s="62"/>
      <c r="CM112" s="62"/>
      <c r="CN112" s="62"/>
      <c r="CO112" s="62"/>
      <c r="CP112" s="62"/>
      <c r="CQ112" s="62"/>
      <c r="CR112" s="62"/>
      <c r="CS112" s="62"/>
      <c r="CT112" s="62"/>
      <c r="CU112" s="62"/>
      <c r="CV112" s="62"/>
      <c r="CW112" s="62"/>
      <c r="CX112" s="62"/>
      <c r="CY112" s="62"/>
      <c r="CZ112" s="62"/>
      <c r="DA112" s="62"/>
      <c r="DB112" s="62"/>
      <c r="DC112" s="62"/>
      <c r="DD112" s="62"/>
      <c r="DE112" s="62"/>
      <c r="DF112" s="62"/>
      <c r="DG112" s="62"/>
      <c r="DH112" s="62"/>
      <c r="DI112" s="62"/>
      <c r="DJ112" s="62"/>
      <c r="DK112" s="62"/>
      <c r="DL112" s="62"/>
      <c r="DM112" s="62"/>
      <c r="DN112" s="62"/>
      <c r="DO112" s="62"/>
      <c r="DP112" s="62"/>
      <c r="DQ112" s="62"/>
      <c r="DR112" s="62"/>
      <c r="DS112" s="62"/>
      <c r="DT112" s="62"/>
      <c r="DU112" s="62"/>
      <c r="DV112" s="62"/>
      <c r="DW112" s="62"/>
      <c r="DX112" s="62"/>
      <c r="DY112" s="62"/>
    </row>
    <row r="113" spans="1:129">
      <c r="A113" s="119"/>
      <c r="B113" s="62"/>
      <c r="C113" s="62"/>
      <c r="D113" s="62"/>
      <c r="E113" s="62"/>
      <c r="F113" s="62"/>
      <c r="G113" s="62"/>
      <c r="H113" s="62"/>
      <c r="I113" s="62"/>
      <c r="J113" s="62"/>
      <c r="K113" s="62"/>
      <c r="L113" s="62"/>
      <c r="M113" s="62"/>
      <c r="O113" s="62"/>
      <c r="P113" s="62"/>
      <c r="Q113" s="62"/>
      <c r="R113" s="62"/>
      <c r="S113" s="62"/>
      <c r="T113" s="62"/>
      <c r="U113" s="62"/>
      <c r="V113" s="62"/>
      <c r="W113" s="62"/>
      <c r="X113" s="62"/>
      <c r="Y113" s="62"/>
      <c r="Z113" s="62"/>
      <c r="AA113" s="62"/>
      <c r="AB113" s="62"/>
      <c r="AC113" s="62"/>
      <c r="AD113" s="62"/>
      <c r="AE113" s="62"/>
      <c r="AF113" s="62"/>
      <c r="AG113" s="62"/>
      <c r="AH113" s="62"/>
      <c r="AI113" s="62"/>
      <c r="AJ113" s="62"/>
      <c r="AK113" s="62"/>
      <c r="AL113" s="62"/>
      <c r="AM113" s="62"/>
      <c r="AN113" s="62"/>
      <c r="AO113" s="129"/>
      <c r="AP113" s="62"/>
      <c r="AQ113" s="62"/>
      <c r="AR113" s="62"/>
      <c r="AS113" s="62"/>
      <c r="AT113" s="62"/>
      <c r="AU113" s="62"/>
      <c r="AV113" s="62"/>
      <c r="AW113" s="62"/>
      <c r="AX113" s="62"/>
      <c r="AY113" s="62"/>
      <c r="AZ113" s="62"/>
      <c r="BA113" s="62"/>
      <c r="BB113" s="62"/>
      <c r="BC113" s="62"/>
      <c r="BD113" s="62"/>
      <c r="BE113" s="62"/>
      <c r="BF113" s="62"/>
      <c r="BG113" s="62"/>
      <c r="BH113" s="62"/>
      <c r="BI113" s="62"/>
      <c r="BJ113" s="62"/>
      <c r="BK113" s="62"/>
      <c r="BL113" s="62"/>
      <c r="BM113" s="62"/>
      <c r="BN113" s="62"/>
      <c r="BO113" s="62"/>
      <c r="BP113" s="62"/>
      <c r="BQ113" s="62"/>
      <c r="BR113" s="62"/>
      <c r="BS113" s="62"/>
      <c r="BT113" s="62"/>
      <c r="BU113" s="62"/>
      <c r="BV113" s="62"/>
      <c r="BW113" s="62"/>
      <c r="BX113" s="62"/>
      <c r="BY113" s="129"/>
      <c r="BZ113" s="62"/>
      <c r="CA113" s="62"/>
      <c r="CB113" s="62"/>
      <c r="CC113" s="62"/>
      <c r="CD113" s="62"/>
      <c r="CE113" s="62"/>
      <c r="CF113" s="62"/>
      <c r="CG113" s="62"/>
      <c r="CH113" s="62"/>
      <c r="CI113" s="62"/>
      <c r="CJ113" s="62"/>
      <c r="CK113" s="62"/>
      <c r="CL113" s="62"/>
      <c r="CM113" s="62"/>
      <c r="CN113" s="62"/>
      <c r="CO113" s="62"/>
      <c r="CP113" s="62"/>
      <c r="CQ113" s="62"/>
      <c r="CR113" s="62"/>
      <c r="CS113" s="62"/>
      <c r="CT113" s="62"/>
      <c r="CU113" s="62"/>
      <c r="CV113" s="62"/>
      <c r="CW113" s="62"/>
      <c r="CX113" s="62"/>
      <c r="CY113" s="62"/>
      <c r="CZ113" s="62"/>
      <c r="DA113" s="62"/>
      <c r="DB113" s="62"/>
      <c r="DC113" s="62"/>
      <c r="DD113" s="62"/>
      <c r="DE113" s="62"/>
      <c r="DF113" s="62"/>
      <c r="DG113" s="62"/>
      <c r="DH113" s="62"/>
      <c r="DI113" s="62"/>
      <c r="DJ113" s="62"/>
      <c r="DK113" s="62"/>
      <c r="DL113" s="62"/>
      <c r="DM113" s="62"/>
      <c r="DN113" s="62"/>
      <c r="DO113" s="62"/>
      <c r="DP113" s="62"/>
      <c r="DQ113" s="62"/>
      <c r="DR113" s="62"/>
      <c r="DS113" s="62"/>
      <c r="DT113" s="62"/>
      <c r="DU113" s="62"/>
      <c r="DV113" s="62"/>
      <c r="DW113" s="62"/>
      <c r="DX113" s="62"/>
      <c r="DY113" s="62"/>
    </row>
    <row r="114" spans="1:129">
      <c r="A114" s="119"/>
      <c r="B114" s="62"/>
      <c r="C114" s="62"/>
      <c r="D114" s="62"/>
      <c r="E114" s="62"/>
      <c r="F114" s="62"/>
      <c r="G114" s="62"/>
      <c r="H114" s="62"/>
      <c r="I114" s="62"/>
      <c r="J114" s="62"/>
      <c r="K114" s="62"/>
      <c r="L114" s="62"/>
      <c r="M114" s="62"/>
      <c r="O114" s="62"/>
      <c r="P114" s="62"/>
      <c r="Q114" s="62"/>
      <c r="R114" s="62"/>
      <c r="S114" s="62"/>
      <c r="T114" s="62"/>
      <c r="U114" s="62"/>
      <c r="V114" s="62"/>
      <c r="W114" s="62"/>
      <c r="X114" s="62"/>
      <c r="Y114" s="62"/>
      <c r="Z114" s="62"/>
      <c r="AA114" s="62"/>
      <c r="AB114" s="62"/>
      <c r="AC114" s="62"/>
      <c r="AD114" s="62"/>
      <c r="AE114" s="62"/>
      <c r="AF114" s="62"/>
      <c r="AG114" s="62"/>
      <c r="AH114" s="62"/>
      <c r="AI114" s="62"/>
      <c r="AJ114" s="62"/>
      <c r="AK114" s="62"/>
      <c r="AL114" s="62"/>
      <c r="AM114" s="62"/>
      <c r="AN114" s="62"/>
      <c r="AO114" s="129"/>
      <c r="AP114" s="62"/>
      <c r="AQ114" s="62"/>
      <c r="AR114" s="62"/>
      <c r="AS114" s="62"/>
      <c r="AT114" s="62"/>
      <c r="AU114" s="62"/>
      <c r="AV114" s="62"/>
      <c r="AW114" s="62"/>
      <c r="AX114" s="62"/>
      <c r="AY114" s="62"/>
      <c r="AZ114" s="62"/>
      <c r="BA114" s="62"/>
      <c r="BB114" s="62"/>
      <c r="BC114" s="62"/>
      <c r="BD114" s="62"/>
      <c r="BE114" s="62"/>
      <c r="BF114" s="62"/>
      <c r="BG114" s="62"/>
      <c r="BH114" s="62"/>
      <c r="BI114" s="62"/>
      <c r="BJ114" s="62"/>
      <c r="BK114" s="62"/>
      <c r="BL114" s="62"/>
      <c r="BM114" s="62"/>
      <c r="BN114" s="62"/>
      <c r="BO114" s="62"/>
      <c r="BP114" s="62"/>
      <c r="BQ114" s="62"/>
      <c r="BR114" s="62"/>
      <c r="BS114" s="62"/>
      <c r="BT114" s="62"/>
      <c r="BU114" s="62"/>
      <c r="BV114" s="62"/>
      <c r="BW114" s="62"/>
      <c r="BX114" s="62"/>
      <c r="BY114" s="129"/>
      <c r="BZ114" s="62"/>
      <c r="CA114" s="62"/>
      <c r="CB114" s="62"/>
      <c r="CC114" s="62"/>
      <c r="CD114" s="62"/>
      <c r="CE114" s="62"/>
      <c r="CF114" s="62"/>
      <c r="CG114" s="62"/>
      <c r="CH114" s="62"/>
      <c r="CI114" s="62"/>
      <c r="CJ114" s="62"/>
      <c r="CK114" s="62"/>
      <c r="CL114" s="62"/>
      <c r="CM114" s="62"/>
      <c r="CN114" s="62"/>
      <c r="CO114" s="62"/>
      <c r="CP114" s="62"/>
      <c r="CQ114" s="62"/>
      <c r="CR114" s="62"/>
      <c r="CS114" s="62"/>
      <c r="CT114" s="62"/>
      <c r="CU114" s="62"/>
      <c r="CV114" s="62"/>
      <c r="CW114" s="62"/>
      <c r="CX114" s="62"/>
      <c r="CY114" s="62"/>
      <c r="CZ114" s="62"/>
      <c r="DA114" s="62"/>
      <c r="DB114" s="62"/>
      <c r="DC114" s="62"/>
      <c r="DD114" s="62"/>
      <c r="DE114" s="62"/>
      <c r="DF114" s="62"/>
      <c r="DG114" s="62"/>
      <c r="DH114" s="62"/>
      <c r="DI114" s="62"/>
      <c r="DJ114" s="62"/>
      <c r="DK114" s="62"/>
      <c r="DL114" s="62"/>
      <c r="DM114" s="62"/>
      <c r="DN114" s="62"/>
      <c r="DO114" s="62"/>
      <c r="DP114" s="62"/>
      <c r="DQ114" s="62"/>
      <c r="DR114" s="62"/>
      <c r="DS114" s="62"/>
      <c r="DT114" s="62"/>
      <c r="DU114" s="62"/>
      <c r="DV114" s="62"/>
      <c r="DW114" s="62"/>
      <c r="DX114" s="62"/>
      <c r="DY114" s="62"/>
    </row>
    <row r="115" spans="1:129">
      <c r="A115" s="119"/>
      <c r="B115" s="62"/>
      <c r="C115" s="62"/>
      <c r="D115" s="62"/>
      <c r="E115" s="62"/>
      <c r="F115" s="62"/>
      <c r="G115" s="62"/>
      <c r="H115" s="62"/>
      <c r="I115" s="62"/>
      <c r="J115" s="62"/>
      <c r="K115" s="62"/>
      <c r="L115" s="62"/>
      <c r="M115" s="62"/>
      <c r="O115" s="62"/>
      <c r="P115" s="62"/>
      <c r="Q115" s="62"/>
      <c r="R115" s="62"/>
      <c r="S115" s="62"/>
      <c r="T115" s="62"/>
      <c r="U115" s="62"/>
      <c r="V115" s="62"/>
      <c r="W115" s="62"/>
      <c r="X115" s="62"/>
      <c r="Y115" s="62"/>
      <c r="Z115" s="62"/>
      <c r="AA115" s="62"/>
      <c r="AB115" s="62"/>
      <c r="AC115" s="62"/>
      <c r="AD115" s="62"/>
      <c r="AE115" s="62"/>
      <c r="AF115" s="62"/>
      <c r="AG115" s="62"/>
      <c r="AH115" s="62"/>
      <c r="AI115" s="62"/>
      <c r="AJ115" s="62"/>
      <c r="AK115" s="62"/>
      <c r="AL115" s="62"/>
      <c r="AM115" s="62"/>
      <c r="AN115" s="62"/>
      <c r="AO115" s="129"/>
      <c r="AP115" s="62"/>
      <c r="AQ115" s="62"/>
      <c r="AR115" s="62"/>
      <c r="AS115" s="62"/>
      <c r="AT115" s="62"/>
      <c r="AU115" s="62"/>
      <c r="AV115" s="62"/>
      <c r="AW115" s="62"/>
      <c r="AX115" s="62"/>
      <c r="AY115" s="62"/>
      <c r="AZ115" s="62"/>
      <c r="BA115" s="62"/>
      <c r="BB115" s="62"/>
      <c r="BC115" s="62"/>
      <c r="BD115" s="62"/>
      <c r="BE115" s="62"/>
      <c r="BF115" s="62"/>
      <c r="BG115" s="62"/>
      <c r="BH115" s="62"/>
      <c r="BI115" s="62"/>
      <c r="BJ115" s="62"/>
      <c r="BK115" s="62"/>
      <c r="BL115" s="62"/>
      <c r="BM115" s="62"/>
      <c r="BN115" s="62"/>
      <c r="BO115" s="62"/>
      <c r="BP115" s="62"/>
      <c r="BQ115" s="62"/>
      <c r="BR115" s="62"/>
      <c r="BS115" s="62"/>
      <c r="BT115" s="62"/>
      <c r="BU115" s="62"/>
      <c r="BV115" s="62"/>
      <c r="BW115" s="62"/>
      <c r="BX115" s="62"/>
      <c r="BY115" s="129"/>
      <c r="BZ115" s="62"/>
      <c r="CA115" s="62"/>
      <c r="CB115" s="62"/>
      <c r="CC115" s="62"/>
      <c r="CD115" s="62"/>
      <c r="CE115" s="62"/>
      <c r="CF115" s="62"/>
      <c r="CG115" s="62"/>
      <c r="CH115" s="62"/>
      <c r="CI115" s="62"/>
      <c r="CJ115" s="62"/>
      <c r="CK115" s="62"/>
      <c r="CL115" s="62"/>
      <c r="CM115" s="62"/>
      <c r="CN115" s="62"/>
      <c r="CO115" s="62"/>
      <c r="CP115" s="62"/>
      <c r="CQ115" s="62"/>
      <c r="CR115" s="62"/>
      <c r="CS115" s="62"/>
      <c r="CT115" s="62"/>
      <c r="CU115" s="62"/>
      <c r="CV115" s="62"/>
      <c r="CW115" s="62"/>
      <c r="CX115" s="62"/>
      <c r="CY115" s="62"/>
      <c r="CZ115" s="62"/>
      <c r="DA115" s="62"/>
      <c r="DB115" s="62"/>
      <c r="DC115" s="62"/>
      <c r="DD115" s="62"/>
      <c r="DE115" s="62"/>
      <c r="DF115" s="62"/>
      <c r="DG115" s="62"/>
      <c r="DH115" s="62"/>
      <c r="DI115" s="62"/>
      <c r="DJ115" s="62"/>
      <c r="DK115" s="62"/>
      <c r="DL115" s="62"/>
      <c r="DM115" s="62"/>
      <c r="DN115" s="62"/>
      <c r="DO115" s="62"/>
      <c r="DP115" s="62"/>
      <c r="DQ115" s="62"/>
      <c r="DR115" s="62"/>
      <c r="DS115" s="62"/>
      <c r="DT115" s="62"/>
      <c r="DU115" s="62"/>
      <c r="DV115" s="62"/>
      <c r="DW115" s="62"/>
      <c r="DX115" s="62"/>
      <c r="DY115" s="62"/>
    </row>
    <row r="116" spans="1:129">
      <c r="A116" s="119"/>
      <c r="B116" s="62"/>
      <c r="C116" s="62"/>
      <c r="D116" s="62"/>
      <c r="E116" s="62"/>
      <c r="F116" s="62"/>
      <c r="G116" s="62"/>
      <c r="H116" s="62"/>
      <c r="I116" s="62"/>
      <c r="J116" s="62"/>
      <c r="K116" s="62"/>
      <c r="L116" s="62"/>
      <c r="M116" s="62"/>
      <c r="O116" s="62"/>
      <c r="P116" s="62"/>
      <c r="Q116" s="62"/>
      <c r="R116" s="62"/>
      <c r="S116" s="62"/>
      <c r="T116" s="62"/>
      <c r="U116" s="62"/>
      <c r="V116" s="62"/>
      <c r="W116" s="62"/>
      <c r="X116" s="62"/>
      <c r="Y116" s="62"/>
      <c r="Z116" s="62"/>
      <c r="AA116" s="62"/>
      <c r="AB116" s="62"/>
      <c r="AC116" s="62"/>
      <c r="AD116" s="62"/>
      <c r="AE116" s="62"/>
      <c r="AF116" s="62"/>
      <c r="AG116" s="62"/>
      <c r="AH116" s="62"/>
      <c r="AI116" s="62"/>
      <c r="AJ116" s="62"/>
      <c r="AK116" s="62"/>
      <c r="AL116" s="62"/>
      <c r="AM116" s="62"/>
      <c r="AN116" s="62"/>
      <c r="AO116" s="129"/>
      <c r="AP116" s="62"/>
      <c r="AQ116" s="62"/>
      <c r="AR116" s="62"/>
      <c r="AS116" s="62"/>
      <c r="AT116" s="62"/>
      <c r="AU116" s="62"/>
      <c r="AV116" s="62"/>
      <c r="AW116" s="62"/>
      <c r="AX116" s="62"/>
      <c r="AY116" s="62"/>
      <c r="AZ116" s="62"/>
      <c r="BA116" s="62"/>
      <c r="BB116" s="62"/>
      <c r="BC116" s="62"/>
      <c r="BD116" s="62"/>
      <c r="BE116" s="62"/>
      <c r="BF116" s="62"/>
      <c r="BG116" s="62"/>
      <c r="BH116" s="62"/>
      <c r="BI116" s="62"/>
      <c r="BJ116" s="62"/>
      <c r="BK116" s="62"/>
      <c r="BL116" s="62"/>
      <c r="BM116" s="62"/>
      <c r="BN116" s="62"/>
      <c r="BO116" s="62"/>
      <c r="BP116" s="62"/>
      <c r="BQ116" s="62"/>
      <c r="BR116" s="62"/>
      <c r="BS116" s="62"/>
      <c r="BT116" s="62"/>
      <c r="BU116" s="62"/>
      <c r="BV116" s="62"/>
      <c r="BW116" s="62"/>
      <c r="BX116" s="62"/>
      <c r="BY116" s="129"/>
      <c r="BZ116" s="62"/>
      <c r="CA116" s="62"/>
      <c r="CB116" s="62"/>
      <c r="CC116" s="62"/>
      <c r="CD116" s="62"/>
      <c r="CE116" s="62"/>
      <c r="CF116" s="62"/>
      <c r="CG116" s="62"/>
      <c r="CH116" s="62"/>
      <c r="CI116" s="62"/>
      <c r="CJ116" s="62"/>
      <c r="CK116" s="62"/>
      <c r="CL116" s="62"/>
      <c r="CM116" s="62"/>
      <c r="CN116" s="62"/>
      <c r="CO116" s="62"/>
      <c r="CP116" s="62"/>
      <c r="CQ116" s="62"/>
      <c r="CR116" s="62"/>
      <c r="CS116" s="62"/>
      <c r="CT116" s="62"/>
      <c r="CU116" s="62"/>
      <c r="CV116" s="62"/>
      <c r="CW116" s="62"/>
      <c r="CX116" s="62"/>
      <c r="CY116" s="62"/>
      <c r="CZ116" s="62"/>
      <c r="DA116" s="62"/>
      <c r="DB116" s="62"/>
      <c r="DC116" s="62"/>
      <c r="DD116" s="62"/>
      <c r="DE116" s="62"/>
      <c r="DF116" s="62"/>
      <c r="DG116" s="62"/>
      <c r="DH116" s="62"/>
      <c r="DI116" s="62"/>
      <c r="DJ116" s="62"/>
      <c r="DK116" s="62"/>
      <c r="DL116" s="62"/>
      <c r="DM116" s="62"/>
      <c r="DN116" s="62"/>
      <c r="DO116" s="62"/>
      <c r="DP116" s="62"/>
      <c r="DQ116" s="62"/>
      <c r="DR116" s="62"/>
      <c r="DS116" s="62"/>
      <c r="DT116" s="62"/>
      <c r="DU116" s="62"/>
      <c r="DV116" s="62"/>
      <c r="DW116" s="62"/>
      <c r="DX116" s="62"/>
      <c r="DY116" s="62"/>
    </row>
    <row r="117" spans="1:129">
      <c r="A117" s="119"/>
      <c r="B117" s="62"/>
      <c r="C117" s="62"/>
      <c r="D117" s="62"/>
      <c r="E117" s="62"/>
      <c r="F117" s="62"/>
      <c r="G117" s="62"/>
      <c r="H117" s="62"/>
      <c r="I117" s="62"/>
      <c r="J117" s="62"/>
      <c r="K117" s="62"/>
      <c r="L117" s="62"/>
      <c r="M117" s="62"/>
      <c r="O117" s="62"/>
      <c r="P117" s="62"/>
      <c r="Q117" s="62"/>
      <c r="R117" s="62"/>
      <c r="S117" s="62"/>
      <c r="T117" s="62"/>
      <c r="U117" s="62"/>
      <c r="V117" s="62"/>
      <c r="W117" s="62"/>
      <c r="X117" s="62"/>
      <c r="Y117" s="62"/>
      <c r="Z117" s="62"/>
      <c r="AA117" s="62"/>
      <c r="AB117" s="62"/>
      <c r="AC117" s="62"/>
      <c r="AD117" s="62"/>
      <c r="AE117" s="62"/>
      <c r="AF117" s="62"/>
      <c r="AG117" s="62"/>
      <c r="AH117" s="62"/>
      <c r="AI117" s="62"/>
      <c r="AJ117" s="62"/>
      <c r="AK117" s="62"/>
      <c r="AL117" s="62"/>
      <c r="AM117" s="62"/>
      <c r="AN117" s="62"/>
      <c r="AO117" s="129"/>
      <c r="AP117" s="62"/>
      <c r="AQ117" s="62"/>
      <c r="AR117" s="62"/>
      <c r="AS117" s="62"/>
      <c r="AT117" s="62"/>
      <c r="AU117" s="62"/>
      <c r="AV117" s="62"/>
      <c r="AW117" s="62"/>
      <c r="AX117" s="62"/>
      <c r="AY117" s="62"/>
      <c r="AZ117" s="62"/>
      <c r="BA117" s="62"/>
      <c r="BB117" s="62"/>
      <c r="BC117" s="62"/>
      <c r="BD117" s="62"/>
      <c r="BE117" s="62"/>
      <c r="BF117" s="62"/>
      <c r="BG117" s="62"/>
      <c r="BH117" s="62"/>
      <c r="BI117" s="62"/>
      <c r="BJ117" s="62"/>
      <c r="BK117" s="62"/>
      <c r="BL117" s="62"/>
      <c r="BM117" s="62"/>
      <c r="BN117" s="62"/>
      <c r="BO117" s="62"/>
      <c r="BP117" s="62"/>
      <c r="BQ117" s="62"/>
      <c r="BR117" s="62"/>
      <c r="BS117" s="62"/>
      <c r="BT117" s="62"/>
      <c r="BU117" s="62"/>
      <c r="BV117" s="62"/>
      <c r="BW117" s="62"/>
      <c r="BX117" s="62"/>
      <c r="BY117" s="129"/>
      <c r="BZ117" s="62"/>
      <c r="CA117" s="62"/>
      <c r="CB117" s="62"/>
      <c r="CC117" s="62"/>
      <c r="CD117" s="62"/>
      <c r="CE117" s="62"/>
      <c r="CF117" s="62"/>
      <c r="CG117" s="62"/>
      <c r="CH117" s="62"/>
      <c r="CI117" s="62"/>
      <c r="CJ117" s="62"/>
      <c r="CK117" s="62"/>
      <c r="CL117" s="62"/>
      <c r="CM117" s="62"/>
      <c r="CN117" s="62"/>
      <c r="CO117" s="62"/>
      <c r="CP117" s="62"/>
      <c r="CQ117" s="62"/>
      <c r="CR117" s="62"/>
      <c r="CS117" s="62"/>
      <c r="CT117" s="62"/>
      <c r="CU117" s="62"/>
      <c r="CV117" s="62"/>
      <c r="CW117" s="62"/>
      <c r="CX117" s="62"/>
      <c r="CY117" s="62"/>
      <c r="CZ117" s="62"/>
      <c r="DA117" s="62"/>
      <c r="DB117" s="62"/>
      <c r="DC117" s="62"/>
      <c r="DD117" s="62"/>
      <c r="DE117" s="62"/>
      <c r="DF117" s="62"/>
      <c r="DG117" s="62"/>
      <c r="DH117" s="62"/>
      <c r="DI117" s="62"/>
      <c r="DJ117" s="62"/>
      <c r="DK117" s="62"/>
      <c r="DL117" s="62"/>
      <c r="DM117" s="62"/>
      <c r="DN117" s="62"/>
      <c r="DO117" s="62"/>
      <c r="DP117" s="62"/>
      <c r="DQ117" s="62"/>
      <c r="DR117" s="62"/>
      <c r="DS117" s="62"/>
      <c r="DT117" s="62"/>
      <c r="DU117" s="62"/>
      <c r="DV117" s="62"/>
      <c r="DW117" s="62"/>
      <c r="DX117" s="62"/>
      <c r="DY117" s="62"/>
    </row>
    <row r="118" spans="1:129">
      <c r="A118" s="119"/>
      <c r="B118" s="62"/>
      <c r="C118" s="62"/>
      <c r="D118" s="62"/>
      <c r="E118" s="62"/>
      <c r="F118" s="62"/>
      <c r="G118" s="62"/>
      <c r="H118" s="62"/>
      <c r="I118" s="62"/>
      <c r="J118" s="62"/>
      <c r="K118" s="62"/>
      <c r="L118" s="62"/>
      <c r="M118" s="62"/>
      <c r="O118" s="62"/>
      <c r="P118" s="62"/>
      <c r="Q118" s="62"/>
      <c r="R118" s="62"/>
      <c r="S118" s="62"/>
      <c r="T118" s="62"/>
      <c r="U118" s="62"/>
      <c r="V118" s="62"/>
      <c r="W118" s="62"/>
      <c r="X118" s="62"/>
      <c r="Y118" s="62"/>
      <c r="Z118" s="62"/>
      <c r="AA118" s="62"/>
      <c r="AB118" s="62"/>
      <c r="AC118" s="62"/>
      <c r="AD118" s="62"/>
      <c r="AE118" s="62"/>
      <c r="AF118" s="62"/>
      <c r="AG118" s="62"/>
      <c r="AH118" s="62"/>
      <c r="AI118" s="62"/>
      <c r="AJ118" s="62"/>
      <c r="AK118" s="62"/>
      <c r="AL118" s="62"/>
      <c r="AM118" s="62"/>
      <c r="AN118" s="62"/>
      <c r="AO118" s="129"/>
      <c r="AP118" s="62"/>
      <c r="AQ118" s="62"/>
      <c r="AR118" s="62"/>
      <c r="AS118" s="62"/>
      <c r="AT118" s="62"/>
      <c r="AU118" s="62"/>
      <c r="AV118" s="62"/>
      <c r="AW118" s="62"/>
      <c r="AX118" s="62"/>
      <c r="AY118" s="62"/>
      <c r="AZ118" s="62"/>
      <c r="BA118" s="62"/>
      <c r="BB118" s="62"/>
      <c r="BC118" s="62"/>
      <c r="BD118" s="62"/>
      <c r="BE118" s="62"/>
      <c r="BF118" s="62"/>
      <c r="BG118" s="62"/>
      <c r="BH118" s="62"/>
      <c r="BI118" s="62"/>
      <c r="BJ118" s="62"/>
      <c r="BK118" s="62"/>
      <c r="BL118" s="62"/>
      <c r="BM118" s="62"/>
      <c r="BN118" s="62"/>
      <c r="BO118" s="62"/>
      <c r="BP118" s="62"/>
      <c r="BQ118" s="62"/>
      <c r="BR118" s="62"/>
      <c r="BS118" s="62"/>
      <c r="BT118" s="62"/>
      <c r="BU118" s="62"/>
      <c r="BV118" s="62"/>
      <c r="BW118" s="62"/>
      <c r="BX118" s="62"/>
      <c r="BY118" s="129"/>
      <c r="BZ118" s="62"/>
      <c r="CA118" s="62"/>
      <c r="CB118" s="62"/>
      <c r="CC118" s="62"/>
      <c r="CD118" s="62"/>
      <c r="CE118" s="62"/>
      <c r="CF118" s="62"/>
      <c r="CG118" s="62"/>
      <c r="CH118" s="62"/>
      <c r="CI118" s="62"/>
      <c r="CJ118" s="62"/>
      <c r="CK118" s="62"/>
      <c r="CL118" s="62"/>
      <c r="CM118" s="62"/>
      <c r="CN118" s="62"/>
      <c r="CO118" s="62"/>
      <c r="CP118" s="62"/>
      <c r="CQ118" s="62"/>
      <c r="CR118" s="62"/>
      <c r="CS118" s="62"/>
      <c r="CT118" s="62"/>
      <c r="CU118" s="62"/>
      <c r="CV118" s="62"/>
      <c r="CW118" s="62"/>
      <c r="CX118" s="62"/>
      <c r="CY118" s="62"/>
      <c r="CZ118" s="62"/>
      <c r="DA118" s="62"/>
      <c r="DB118" s="62"/>
      <c r="DC118" s="62"/>
      <c r="DD118" s="62"/>
      <c r="DE118" s="62"/>
      <c r="DF118" s="62"/>
      <c r="DG118" s="62"/>
      <c r="DH118" s="62"/>
      <c r="DI118" s="62"/>
      <c r="DJ118" s="62"/>
      <c r="DK118" s="62"/>
      <c r="DL118" s="62"/>
      <c r="DM118" s="62"/>
      <c r="DN118" s="62"/>
      <c r="DO118" s="62"/>
      <c r="DP118" s="62"/>
      <c r="DQ118" s="62"/>
      <c r="DR118" s="62"/>
      <c r="DS118" s="62"/>
      <c r="DT118" s="62"/>
      <c r="DU118" s="62"/>
      <c r="DV118" s="62"/>
      <c r="DW118" s="62"/>
      <c r="DX118" s="62"/>
      <c r="DY118" s="62"/>
    </row>
    <row r="119" spans="1:129">
      <c r="A119" s="119"/>
      <c r="B119" s="62"/>
      <c r="C119" s="62"/>
      <c r="D119" s="62"/>
      <c r="E119" s="62"/>
      <c r="F119" s="62"/>
      <c r="G119" s="62"/>
      <c r="H119" s="62"/>
      <c r="I119" s="62"/>
      <c r="J119" s="62"/>
      <c r="K119" s="62"/>
      <c r="L119" s="62"/>
      <c r="M119" s="62"/>
      <c r="O119" s="62"/>
      <c r="P119" s="62"/>
      <c r="Q119" s="62"/>
      <c r="R119" s="62"/>
      <c r="S119" s="62"/>
      <c r="T119" s="62"/>
      <c r="U119" s="62"/>
      <c r="V119" s="62"/>
      <c r="W119" s="62"/>
      <c r="X119" s="62"/>
      <c r="Y119" s="62"/>
      <c r="Z119" s="62"/>
      <c r="AA119" s="62"/>
      <c r="AB119" s="62"/>
      <c r="AC119" s="62"/>
      <c r="AD119" s="62"/>
      <c r="AE119" s="62"/>
      <c r="AF119" s="62"/>
      <c r="AG119" s="62"/>
      <c r="AH119" s="62"/>
      <c r="AI119" s="62"/>
      <c r="AJ119" s="62"/>
      <c r="AK119" s="62"/>
      <c r="AL119" s="62"/>
      <c r="AM119" s="62"/>
      <c r="AN119" s="62"/>
      <c r="AO119" s="129"/>
      <c r="AP119" s="62"/>
      <c r="AQ119" s="62"/>
      <c r="AR119" s="62"/>
      <c r="AS119" s="62"/>
      <c r="AT119" s="62"/>
      <c r="AU119" s="62"/>
      <c r="AV119" s="62"/>
      <c r="AW119" s="62"/>
      <c r="AX119" s="62"/>
      <c r="AY119" s="62"/>
      <c r="AZ119" s="62"/>
      <c r="BA119" s="62"/>
      <c r="BB119" s="62"/>
      <c r="BC119" s="62"/>
      <c r="BD119" s="62"/>
      <c r="BE119" s="62"/>
      <c r="BF119" s="62"/>
      <c r="BG119" s="62"/>
      <c r="BH119" s="62"/>
      <c r="BI119" s="62"/>
      <c r="BJ119" s="62"/>
      <c r="BK119" s="62"/>
      <c r="BL119" s="62"/>
      <c r="BM119" s="62"/>
      <c r="BN119" s="62"/>
      <c r="BO119" s="62"/>
      <c r="BP119" s="62"/>
      <c r="BQ119" s="62"/>
      <c r="BR119" s="62"/>
      <c r="BS119" s="62"/>
      <c r="BT119" s="62"/>
      <c r="BU119" s="62"/>
      <c r="BV119" s="62"/>
      <c r="BW119" s="62"/>
      <c r="BX119" s="62"/>
      <c r="BY119" s="129"/>
      <c r="BZ119" s="62"/>
      <c r="CA119" s="62"/>
      <c r="CB119" s="62"/>
      <c r="CC119" s="62"/>
      <c r="CD119" s="62"/>
      <c r="CE119" s="62"/>
      <c r="CF119" s="62"/>
      <c r="CG119" s="62"/>
      <c r="CH119" s="62"/>
      <c r="CI119" s="62"/>
      <c r="CJ119" s="62"/>
      <c r="CK119" s="62"/>
      <c r="CL119" s="62"/>
      <c r="CM119" s="62"/>
      <c r="CN119" s="62"/>
      <c r="CO119" s="62"/>
      <c r="CP119" s="62"/>
      <c r="CQ119" s="62"/>
      <c r="CR119" s="62"/>
      <c r="CS119" s="62"/>
      <c r="CT119" s="62"/>
      <c r="CU119" s="62"/>
      <c r="CV119" s="62"/>
      <c r="CW119" s="62"/>
      <c r="CX119" s="62"/>
      <c r="CY119" s="62"/>
      <c r="CZ119" s="62"/>
      <c r="DA119" s="62"/>
      <c r="DB119" s="62"/>
      <c r="DC119" s="62"/>
      <c r="DD119" s="62"/>
      <c r="DE119" s="62"/>
      <c r="DF119" s="62"/>
      <c r="DG119" s="62"/>
      <c r="DH119" s="62"/>
      <c r="DI119" s="62"/>
      <c r="DJ119" s="62"/>
      <c r="DK119" s="62"/>
      <c r="DL119" s="62"/>
      <c r="DM119" s="62"/>
      <c r="DN119" s="62"/>
      <c r="DO119" s="62"/>
      <c r="DP119" s="62"/>
      <c r="DQ119" s="62"/>
      <c r="DR119" s="62"/>
      <c r="DS119" s="62"/>
      <c r="DT119" s="62"/>
      <c r="DU119" s="62"/>
      <c r="DV119" s="62"/>
      <c r="DW119" s="62"/>
      <c r="DX119" s="62"/>
      <c r="DY119" s="62"/>
    </row>
    <row r="120" spans="1:129" ht="12">
      <c r="A120" s="62"/>
      <c r="B120" s="62"/>
      <c r="C120" s="62"/>
      <c r="D120" s="62"/>
      <c r="E120" s="62"/>
      <c r="F120" s="62"/>
      <c r="G120" s="62"/>
      <c r="H120" s="62"/>
      <c r="I120" s="62"/>
      <c r="J120" s="62"/>
      <c r="K120" s="62"/>
      <c r="L120" s="62"/>
      <c r="M120" s="62"/>
      <c r="O120" s="62"/>
      <c r="P120" s="62"/>
      <c r="Q120" s="62"/>
      <c r="R120" s="62"/>
      <c r="S120" s="62"/>
      <c r="T120" s="62"/>
      <c r="U120" s="62"/>
      <c r="V120" s="62"/>
      <c r="W120" s="62"/>
      <c r="X120" s="62"/>
      <c r="Y120" s="62"/>
      <c r="Z120" s="62"/>
      <c r="AA120" s="62"/>
      <c r="AB120" s="62"/>
      <c r="AC120" s="62"/>
      <c r="AD120" s="62"/>
      <c r="AE120" s="62"/>
      <c r="AF120" s="62"/>
      <c r="AG120" s="62"/>
      <c r="AH120" s="62"/>
      <c r="AI120" s="62"/>
      <c r="AJ120" s="62"/>
      <c r="AK120" s="62"/>
      <c r="AL120" s="62"/>
      <c r="AM120" s="62"/>
      <c r="AN120" s="62"/>
      <c r="AO120" s="129"/>
      <c r="AP120" s="62"/>
      <c r="AQ120" s="62"/>
      <c r="AR120" s="62"/>
      <c r="AS120" s="62"/>
      <c r="AT120" s="62"/>
      <c r="AU120" s="62"/>
      <c r="AV120" s="62"/>
      <c r="AW120" s="62"/>
      <c r="AX120" s="62"/>
      <c r="AY120" s="62"/>
      <c r="AZ120" s="62"/>
      <c r="BA120" s="62"/>
      <c r="BB120" s="62"/>
      <c r="BC120" s="62"/>
      <c r="BD120" s="62"/>
      <c r="BE120" s="62"/>
      <c r="BF120" s="62"/>
      <c r="BG120" s="62"/>
      <c r="BH120" s="62"/>
      <c r="BI120" s="62"/>
      <c r="BJ120" s="62"/>
      <c r="BK120" s="62"/>
      <c r="BL120" s="62"/>
      <c r="BM120" s="62"/>
      <c r="BN120" s="62"/>
      <c r="BO120" s="62"/>
      <c r="BP120" s="62"/>
      <c r="BQ120" s="62"/>
      <c r="BR120" s="62"/>
      <c r="BS120" s="62"/>
      <c r="BT120" s="62"/>
      <c r="BU120" s="62"/>
      <c r="BV120" s="62"/>
      <c r="BW120" s="62"/>
      <c r="BX120" s="62"/>
      <c r="BY120" s="129"/>
      <c r="BZ120" s="62"/>
      <c r="CA120" s="62"/>
      <c r="CB120" s="62"/>
      <c r="CC120" s="62"/>
      <c r="CD120" s="62"/>
      <c r="CE120" s="62"/>
      <c r="CF120" s="62"/>
      <c r="CG120" s="62"/>
      <c r="CH120" s="62"/>
      <c r="CI120" s="62"/>
      <c r="CJ120" s="62"/>
      <c r="CK120" s="62"/>
      <c r="CL120" s="62"/>
      <c r="CM120" s="62"/>
      <c r="CN120" s="62"/>
      <c r="CO120" s="62"/>
      <c r="CP120" s="62"/>
      <c r="CQ120" s="62"/>
      <c r="CR120" s="62"/>
      <c r="CS120" s="62"/>
      <c r="CT120" s="62"/>
      <c r="CU120" s="62"/>
      <c r="CV120" s="62"/>
      <c r="CW120" s="62"/>
      <c r="CX120" s="62"/>
      <c r="CY120" s="62"/>
      <c r="CZ120" s="62"/>
      <c r="DA120" s="62"/>
      <c r="DB120" s="62"/>
      <c r="DC120" s="62"/>
      <c r="DD120" s="62"/>
      <c r="DE120" s="62"/>
      <c r="DF120" s="62"/>
      <c r="DG120" s="62"/>
      <c r="DH120" s="62"/>
      <c r="DI120" s="62"/>
      <c r="DJ120" s="62"/>
      <c r="DK120" s="62"/>
      <c r="DL120" s="62"/>
      <c r="DM120" s="62"/>
      <c r="DN120" s="62"/>
      <c r="DO120" s="62"/>
      <c r="DP120" s="62"/>
      <c r="DQ120" s="62"/>
      <c r="DR120" s="62"/>
      <c r="DS120" s="62"/>
      <c r="DT120" s="62"/>
      <c r="DU120" s="62"/>
      <c r="DV120" s="62"/>
      <c r="DW120" s="62"/>
      <c r="DX120" s="62"/>
      <c r="DY120" s="62"/>
    </row>
    <row r="121" spans="1:129" ht="12">
      <c r="A121" s="62"/>
      <c r="B121" s="62"/>
      <c r="C121" s="62"/>
      <c r="D121" s="62"/>
      <c r="E121" s="62"/>
      <c r="F121" s="62"/>
      <c r="G121" s="62"/>
      <c r="H121" s="62"/>
      <c r="I121" s="62"/>
      <c r="J121" s="62"/>
      <c r="K121" s="62"/>
      <c r="L121" s="62"/>
      <c r="M121" s="62"/>
      <c r="O121" s="62"/>
      <c r="P121" s="62"/>
      <c r="Q121" s="62"/>
      <c r="R121" s="62"/>
      <c r="S121" s="62"/>
      <c r="T121" s="62"/>
      <c r="U121" s="62"/>
      <c r="V121" s="62"/>
      <c r="W121" s="62"/>
      <c r="X121" s="62"/>
      <c r="Y121" s="62"/>
      <c r="Z121" s="62"/>
      <c r="AA121" s="62"/>
      <c r="AB121" s="62"/>
      <c r="AC121" s="62"/>
      <c r="AD121" s="62"/>
      <c r="AE121" s="62"/>
      <c r="AF121" s="62"/>
      <c r="AG121" s="62"/>
      <c r="AH121" s="62"/>
      <c r="AI121" s="62"/>
      <c r="AJ121" s="62"/>
      <c r="AK121" s="62"/>
      <c r="AL121" s="62"/>
      <c r="AM121" s="62"/>
      <c r="AN121" s="62"/>
      <c r="AO121" s="129"/>
      <c r="AP121" s="62"/>
      <c r="AQ121" s="62"/>
      <c r="AR121" s="62"/>
      <c r="AS121" s="62"/>
      <c r="AT121" s="62"/>
      <c r="AU121" s="62"/>
      <c r="AV121" s="62"/>
      <c r="AW121" s="62"/>
      <c r="AX121" s="62"/>
      <c r="AY121" s="62"/>
      <c r="AZ121" s="62"/>
      <c r="BA121" s="62"/>
      <c r="BB121" s="62"/>
      <c r="BC121" s="62"/>
      <c r="BD121" s="62"/>
      <c r="BE121" s="62"/>
      <c r="BF121" s="62"/>
      <c r="BG121" s="62"/>
      <c r="BH121" s="62"/>
      <c r="BI121" s="62"/>
      <c r="BJ121" s="62"/>
      <c r="BK121" s="62"/>
      <c r="BL121" s="62"/>
      <c r="BM121" s="62"/>
      <c r="BN121" s="62"/>
      <c r="BO121" s="62"/>
      <c r="BP121" s="62"/>
      <c r="BQ121" s="62"/>
      <c r="BR121" s="62"/>
      <c r="BS121" s="62"/>
      <c r="BT121" s="62"/>
      <c r="BU121" s="62"/>
      <c r="BV121" s="62"/>
      <c r="BW121" s="62"/>
      <c r="BX121" s="62"/>
      <c r="BY121" s="129"/>
      <c r="BZ121" s="62"/>
      <c r="CA121" s="62"/>
      <c r="CB121" s="62"/>
      <c r="CC121" s="62"/>
      <c r="CD121" s="62"/>
      <c r="CE121" s="62"/>
      <c r="CF121" s="62"/>
      <c r="CG121" s="62"/>
      <c r="CH121" s="62"/>
      <c r="CI121" s="62"/>
      <c r="CJ121" s="62"/>
      <c r="CK121" s="62"/>
      <c r="CL121" s="62"/>
      <c r="CM121" s="62"/>
      <c r="CN121" s="62"/>
      <c r="CO121" s="62"/>
      <c r="CP121" s="62"/>
      <c r="CQ121" s="62"/>
      <c r="CR121" s="62"/>
      <c r="CS121" s="62"/>
      <c r="CT121" s="62"/>
      <c r="CU121" s="62"/>
      <c r="CV121" s="62"/>
      <c r="CW121" s="62"/>
      <c r="CX121" s="62"/>
      <c r="CY121" s="62"/>
      <c r="CZ121" s="62"/>
      <c r="DA121" s="62"/>
      <c r="DB121" s="62"/>
      <c r="DC121" s="62"/>
      <c r="DD121" s="62"/>
      <c r="DE121" s="62"/>
      <c r="DF121" s="62"/>
      <c r="DG121" s="62"/>
      <c r="DH121" s="62"/>
      <c r="DI121" s="62"/>
      <c r="DJ121" s="62"/>
      <c r="DK121" s="62"/>
      <c r="DL121" s="62"/>
      <c r="DM121" s="62"/>
      <c r="DN121" s="62"/>
      <c r="DO121" s="62"/>
      <c r="DP121" s="62"/>
      <c r="DQ121" s="62"/>
      <c r="DR121" s="62"/>
      <c r="DS121" s="62"/>
      <c r="DT121" s="62"/>
      <c r="DU121" s="62"/>
      <c r="DV121" s="62"/>
      <c r="DW121" s="62"/>
      <c r="DX121" s="62"/>
      <c r="DY121" s="62"/>
    </row>
    <row r="122" spans="1:129" ht="12">
      <c r="A122" s="62"/>
      <c r="B122" s="62"/>
      <c r="C122" s="62"/>
      <c r="D122" s="62"/>
      <c r="E122" s="62"/>
      <c r="F122" s="62"/>
      <c r="G122" s="62"/>
      <c r="H122" s="62"/>
      <c r="I122" s="62"/>
      <c r="J122" s="62"/>
      <c r="K122" s="62"/>
      <c r="L122" s="62"/>
      <c r="M122" s="62"/>
      <c r="O122" s="62"/>
      <c r="P122" s="62"/>
      <c r="Q122" s="62"/>
      <c r="R122" s="62"/>
      <c r="S122" s="62"/>
      <c r="T122" s="62"/>
      <c r="U122" s="62"/>
      <c r="V122" s="62"/>
      <c r="W122" s="62"/>
      <c r="X122" s="62"/>
      <c r="Y122" s="62"/>
      <c r="Z122" s="62"/>
      <c r="AA122" s="62"/>
      <c r="AB122" s="62"/>
      <c r="AC122" s="62"/>
      <c r="AD122" s="62"/>
      <c r="AE122" s="62"/>
      <c r="AF122" s="62"/>
      <c r="AG122" s="62"/>
      <c r="AH122" s="62"/>
      <c r="AI122" s="62"/>
      <c r="AJ122" s="62"/>
      <c r="AK122" s="62"/>
      <c r="AL122" s="62"/>
      <c r="AM122" s="62"/>
      <c r="AN122" s="62"/>
      <c r="AO122" s="129"/>
      <c r="AP122" s="62"/>
      <c r="AQ122" s="62"/>
      <c r="AR122" s="62"/>
      <c r="AS122" s="62"/>
      <c r="AT122" s="62"/>
      <c r="AU122" s="62"/>
      <c r="AV122" s="62"/>
      <c r="AW122" s="62"/>
      <c r="AX122" s="62"/>
      <c r="AY122" s="62"/>
      <c r="AZ122" s="62"/>
      <c r="BA122" s="62"/>
      <c r="BB122" s="62"/>
      <c r="BC122" s="62"/>
      <c r="BD122" s="62"/>
      <c r="BE122" s="62"/>
      <c r="BF122" s="62"/>
      <c r="BG122" s="62"/>
      <c r="BH122" s="62"/>
      <c r="BI122" s="62"/>
      <c r="BJ122" s="62"/>
      <c r="BK122" s="62"/>
      <c r="BL122" s="62"/>
      <c r="BM122" s="62"/>
      <c r="BN122" s="62"/>
      <c r="BO122" s="62"/>
      <c r="BP122" s="62"/>
      <c r="BQ122" s="62"/>
      <c r="BR122" s="62"/>
      <c r="BS122" s="62"/>
      <c r="BT122" s="62"/>
      <c r="BU122" s="62"/>
      <c r="BV122" s="62"/>
      <c r="BW122" s="62"/>
      <c r="BX122" s="62"/>
      <c r="BY122" s="129"/>
      <c r="BZ122" s="62"/>
      <c r="CA122" s="62"/>
      <c r="CB122" s="62"/>
      <c r="CC122" s="62"/>
      <c r="CD122" s="62"/>
      <c r="CE122" s="62"/>
      <c r="CF122" s="62"/>
      <c r="CG122" s="62"/>
      <c r="CH122" s="62"/>
      <c r="CI122" s="62"/>
      <c r="CJ122" s="62"/>
      <c r="CK122" s="62"/>
      <c r="CL122" s="62"/>
      <c r="CM122" s="62"/>
      <c r="CN122" s="62"/>
      <c r="CO122" s="62"/>
      <c r="CP122" s="62"/>
      <c r="CQ122" s="62"/>
      <c r="CR122" s="62"/>
      <c r="CS122" s="62"/>
      <c r="CT122" s="62"/>
      <c r="CU122" s="62"/>
      <c r="CV122" s="62"/>
      <c r="CW122" s="62"/>
      <c r="CX122" s="62"/>
      <c r="CY122" s="62"/>
      <c r="CZ122" s="62"/>
      <c r="DA122" s="62"/>
      <c r="DB122" s="62"/>
      <c r="DC122" s="62"/>
      <c r="DD122" s="62"/>
      <c r="DE122" s="62"/>
      <c r="DF122" s="62"/>
      <c r="DG122" s="62"/>
      <c r="DH122" s="62"/>
      <c r="DI122" s="62"/>
      <c r="DJ122" s="62"/>
      <c r="DK122" s="62"/>
      <c r="DL122" s="62"/>
      <c r="DM122" s="62"/>
      <c r="DN122" s="62"/>
      <c r="DO122" s="62"/>
      <c r="DP122" s="62"/>
      <c r="DQ122" s="62"/>
      <c r="DR122" s="62"/>
      <c r="DS122" s="62"/>
      <c r="DT122" s="62"/>
      <c r="DU122" s="62"/>
      <c r="DV122" s="62"/>
      <c r="DW122" s="62"/>
      <c r="DX122" s="62"/>
      <c r="DY122" s="62"/>
    </row>
    <row r="123" spans="1:129" ht="12">
      <c r="A123" s="62"/>
      <c r="B123" s="62"/>
      <c r="C123" s="62"/>
      <c r="D123" s="62"/>
      <c r="E123" s="62"/>
      <c r="F123" s="62"/>
      <c r="G123" s="62"/>
      <c r="H123" s="62"/>
      <c r="I123" s="62"/>
      <c r="J123" s="62"/>
      <c r="K123" s="62"/>
      <c r="L123" s="62"/>
      <c r="M123" s="62"/>
      <c r="O123" s="62"/>
      <c r="P123" s="62"/>
      <c r="Q123" s="62"/>
      <c r="R123" s="62"/>
      <c r="S123" s="62"/>
      <c r="T123" s="62"/>
      <c r="U123" s="62"/>
      <c r="V123" s="62"/>
      <c r="W123" s="62"/>
      <c r="X123" s="62"/>
      <c r="Y123" s="62"/>
      <c r="Z123" s="62"/>
      <c r="AA123" s="62"/>
      <c r="AB123" s="62"/>
      <c r="AC123" s="62"/>
      <c r="AD123" s="62"/>
      <c r="AE123" s="62"/>
      <c r="AF123" s="62"/>
      <c r="AG123" s="62"/>
      <c r="AH123" s="62"/>
      <c r="AI123" s="62"/>
      <c r="AJ123" s="62"/>
      <c r="AK123" s="62"/>
      <c r="AL123" s="62"/>
      <c r="AM123" s="62"/>
      <c r="AN123" s="62"/>
      <c r="AO123" s="129"/>
      <c r="AP123" s="62"/>
      <c r="AQ123" s="62"/>
      <c r="AR123" s="62"/>
      <c r="AS123" s="62"/>
      <c r="AT123" s="62"/>
      <c r="AU123" s="62"/>
      <c r="AV123" s="62"/>
      <c r="AW123" s="62"/>
      <c r="AX123" s="62"/>
      <c r="AY123" s="62"/>
      <c r="AZ123" s="62"/>
      <c r="BA123" s="62"/>
      <c r="BB123" s="62"/>
      <c r="BC123" s="62"/>
      <c r="BD123" s="62"/>
      <c r="BE123" s="62"/>
      <c r="BF123" s="62"/>
      <c r="BG123" s="62"/>
      <c r="BH123" s="62"/>
      <c r="BI123" s="62"/>
      <c r="BJ123" s="62"/>
      <c r="BK123" s="62"/>
      <c r="BL123" s="62"/>
      <c r="BM123" s="62"/>
      <c r="BN123" s="62"/>
      <c r="BO123" s="62"/>
      <c r="BP123" s="62"/>
      <c r="BQ123" s="62"/>
      <c r="BR123" s="62"/>
      <c r="BS123" s="62"/>
      <c r="BT123" s="62"/>
      <c r="BU123" s="62"/>
      <c r="BV123" s="62"/>
      <c r="BW123" s="62"/>
      <c r="BX123" s="62"/>
      <c r="BY123" s="129"/>
      <c r="BZ123" s="62"/>
      <c r="CA123" s="62"/>
      <c r="CB123" s="62"/>
      <c r="CC123" s="62"/>
      <c r="CD123" s="62"/>
      <c r="CE123" s="62"/>
      <c r="CF123" s="62"/>
      <c r="CG123" s="62"/>
      <c r="CH123" s="62"/>
      <c r="CI123" s="62"/>
      <c r="CJ123" s="62"/>
      <c r="CK123" s="62"/>
      <c r="CL123" s="62"/>
      <c r="CM123" s="62"/>
      <c r="CN123" s="62"/>
      <c r="CO123" s="62"/>
      <c r="CP123" s="62"/>
      <c r="CQ123" s="62"/>
      <c r="CR123" s="62"/>
      <c r="CS123" s="62"/>
      <c r="CT123" s="62"/>
      <c r="CU123" s="62"/>
      <c r="CV123" s="62"/>
      <c r="CW123" s="62"/>
      <c r="CX123" s="62"/>
      <c r="CY123" s="62"/>
      <c r="CZ123" s="62"/>
      <c r="DA123" s="62"/>
      <c r="DB123" s="62"/>
      <c r="DC123" s="62"/>
      <c r="DD123" s="62"/>
      <c r="DE123" s="62"/>
      <c r="DF123" s="62"/>
      <c r="DG123" s="62"/>
      <c r="DH123" s="62"/>
      <c r="DI123" s="62"/>
      <c r="DJ123" s="62"/>
      <c r="DK123" s="62"/>
      <c r="DL123" s="62"/>
      <c r="DM123" s="62"/>
      <c r="DN123" s="62"/>
      <c r="DO123" s="62"/>
      <c r="DP123" s="62"/>
      <c r="DQ123" s="62"/>
      <c r="DR123" s="62"/>
      <c r="DS123" s="62"/>
      <c r="DT123" s="62"/>
      <c r="DU123" s="62"/>
      <c r="DV123" s="62"/>
      <c r="DW123" s="62"/>
      <c r="DX123" s="62"/>
      <c r="DY123" s="62"/>
    </row>
    <row r="124" spans="1:129" ht="12">
      <c r="A124" s="62"/>
      <c r="B124" s="62"/>
      <c r="C124" s="62"/>
      <c r="D124" s="62"/>
      <c r="E124" s="62"/>
      <c r="F124" s="62"/>
      <c r="G124" s="62"/>
      <c r="H124" s="62"/>
      <c r="I124" s="62"/>
      <c r="J124" s="62"/>
      <c r="K124" s="62"/>
      <c r="L124" s="62"/>
      <c r="M124" s="62"/>
      <c r="O124" s="62"/>
      <c r="P124" s="62"/>
      <c r="Q124" s="62"/>
      <c r="R124" s="62"/>
      <c r="S124" s="62"/>
      <c r="T124" s="62"/>
      <c r="U124" s="62"/>
      <c r="V124" s="62"/>
      <c r="W124" s="62"/>
      <c r="X124" s="62"/>
      <c r="Y124" s="62"/>
      <c r="Z124" s="62"/>
      <c r="AA124" s="62"/>
      <c r="AB124" s="62"/>
      <c r="AC124" s="62"/>
      <c r="AD124" s="62"/>
      <c r="AE124" s="62"/>
      <c r="AF124" s="62"/>
      <c r="AG124" s="62"/>
      <c r="AH124" s="62"/>
      <c r="AI124" s="62"/>
      <c r="AJ124" s="62"/>
      <c r="AK124" s="62"/>
      <c r="AL124" s="62"/>
      <c r="AM124" s="62"/>
      <c r="AN124" s="62"/>
      <c r="AO124" s="129"/>
      <c r="AP124" s="62"/>
      <c r="AQ124" s="62"/>
      <c r="AR124" s="62"/>
      <c r="AS124" s="62"/>
      <c r="AT124" s="62"/>
      <c r="AU124" s="62"/>
      <c r="AV124" s="62"/>
      <c r="AW124" s="62"/>
      <c r="AX124" s="62"/>
      <c r="AY124" s="62"/>
      <c r="AZ124" s="62"/>
      <c r="BA124" s="62"/>
      <c r="BB124" s="62"/>
      <c r="BC124" s="62"/>
      <c r="BD124" s="62"/>
      <c r="BE124" s="62"/>
      <c r="BF124" s="62"/>
      <c r="BG124" s="62"/>
      <c r="BH124" s="62"/>
      <c r="BI124" s="62"/>
      <c r="BJ124" s="62"/>
      <c r="BK124" s="62"/>
      <c r="BL124" s="62"/>
      <c r="BM124" s="62"/>
      <c r="BN124" s="62"/>
      <c r="BO124" s="62"/>
      <c r="BP124" s="62"/>
      <c r="BQ124" s="62"/>
      <c r="BR124" s="62"/>
      <c r="BS124" s="62"/>
      <c r="BT124" s="62"/>
      <c r="BU124" s="62"/>
      <c r="BV124" s="62"/>
      <c r="BW124" s="62"/>
      <c r="BX124" s="62"/>
      <c r="BY124" s="129"/>
      <c r="BZ124" s="62"/>
      <c r="CA124" s="62"/>
      <c r="CB124" s="62"/>
      <c r="CC124" s="62"/>
      <c r="CD124" s="62"/>
      <c r="CE124" s="62"/>
      <c r="CF124" s="62"/>
      <c r="CG124" s="62"/>
      <c r="CH124" s="62"/>
      <c r="CI124" s="62"/>
      <c r="CJ124" s="62"/>
      <c r="CK124" s="62"/>
      <c r="CL124" s="62"/>
      <c r="CM124" s="62"/>
      <c r="CN124" s="62"/>
      <c r="CO124" s="62"/>
      <c r="CP124" s="62"/>
      <c r="CQ124" s="62"/>
      <c r="CR124" s="62"/>
      <c r="CS124" s="62"/>
      <c r="CT124" s="62"/>
      <c r="CU124" s="62"/>
      <c r="CV124" s="62"/>
      <c r="CW124" s="62"/>
      <c r="CX124" s="62"/>
      <c r="CY124" s="62"/>
      <c r="CZ124" s="62"/>
      <c r="DA124" s="62"/>
      <c r="DB124" s="62"/>
      <c r="DC124" s="62"/>
      <c r="DD124" s="62"/>
      <c r="DE124" s="62"/>
      <c r="DF124" s="62"/>
      <c r="DG124" s="62"/>
      <c r="DH124" s="62"/>
      <c r="DI124" s="62"/>
      <c r="DJ124" s="62"/>
      <c r="DK124" s="62"/>
      <c r="DL124" s="62"/>
      <c r="DM124" s="62"/>
      <c r="DN124" s="62"/>
      <c r="DO124" s="62"/>
      <c r="DP124" s="62"/>
      <c r="DQ124" s="62"/>
      <c r="DR124" s="62"/>
      <c r="DS124" s="62"/>
      <c r="DT124" s="62"/>
      <c r="DU124" s="62"/>
      <c r="DV124" s="62"/>
      <c r="DW124" s="62"/>
      <c r="DX124" s="62"/>
      <c r="DY124" s="62"/>
    </row>
    <row r="125" spans="1:129" ht="12">
      <c r="A125" s="62"/>
      <c r="B125" s="62"/>
      <c r="C125" s="62"/>
      <c r="D125" s="62"/>
      <c r="E125" s="62"/>
      <c r="F125" s="62"/>
      <c r="G125" s="62"/>
      <c r="H125" s="62"/>
      <c r="I125" s="62"/>
      <c r="J125" s="62"/>
      <c r="K125" s="62"/>
      <c r="L125" s="62"/>
      <c r="M125" s="62"/>
      <c r="O125" s="62"/>
      <c r="P125" s="62"/>
      <c r="Q125" s="62"/>
      <c r="R125" s="62"/>
      <c r="S125" s="62"/>
      <c r="T125" s="62"/>
      <c r="U125" s="62"/>
      <c r="V125" s="62"/>
      <c r="W125" s="62"/>
      <c r="X125" s="62"/>
      <c r="Y125" s="62"/>
      <c r="Z125" s="62"/>
      <c r="AA125" s="62"/>
      <c r="AB125" s="62"/>
      <c r="AC125" s="62"/>
      <c r="AD125" s="62"/>
      <c r="AE125" s="62"/>
      <c r="AF125" s="62"/>
      <c r="AG125" s="62"/>
      <c r="AH125" s="62"/>
      <c r="AI125" s="62"/>
      <c r="AJ125" s="62"/>
      <c r="AK125" s="62"/>
      <c r="AL125" s="62"/>
      <c r="AM125" s="62"/>
      <c r="AN125" s="62"/>
      <c r="AO125" s="129"/>
      <c r="AP125" s="62"/>
      <c r="AQ125" s="62"/>
      <c r="AR125" s="62"/>
      <c r="AS125" s="62"/>
      <c r="AT125" s="62"/>
      <c r="AU125" s="62"/>
      <c r="AV125" s="62"/>
      <c r="AW125" s="62"/>
      <c r="AX125" s="62"/>
      <c r="AY125" s="62"/>
      <c r="AZ125" s="62"/>
      <c r="BA125" s="62"/>
      <c r="BB125" s="62"/>
      <c r="BC125" s="62"/>
      <c r="BD125" s="62"/>
      <c r="BE125" s="62"/>
      <c r="BF125" s="62"/>
      <c r="BG125" s="62"/>
      <c r="BH125" s="62"/>
      <c r="BI125" s="62"/>
      <c r="BJ125" s="62"/>
      <c r="BK125" s="62"/>
      <c r="BL125" s="62"/>
      <c r="BM125" s="62"/>
      <c r="BN125" s="62"/>
      <c r="BO125" s="62"/>
      <c r="BP125" s="62"/>
      <c r="BQ125" s="62"/>
      <c r="BR125" s="62"/>
      <c r="BS125" s="62"/>
      <c r="BT125" s="62"/>
      <c r="BU125" s="62"/>
      <c r="BV125" s="62"/>
      <c r="BW125" s="62"/>
      <c r="BX125" s="62"/>
      <c r="BY125" s="129"/>
      <c r="BZ125" s="62"/>
      <c r="CA125" s="62"/>
      <c r="CB125" s="62"/>
      <c r="CC125" s="62"/>
      <c r="CD125" s="62"/>
      <c r="CE125" s="62"/>
      <c r="CF125" s="62"/>
      <c r="CG125" s="62"/>
      <c r="CH125" s="62"/>
      <c r="CI125" s="62"/>
      <c r="CJ125" s="62"/>
      <c r="CK125" s="62"/>
      <c r="CL125" s="62"/>
      <c r="CM125" s="62"/>
      <c r="CN125" s="62"/>
      <c r="CO125" s="62"/>
      <c r="CP125" s="62"/>
      <c r="CQ125" s="62"/>
      <c r="CR125" s="62"/>
      <c r="CS125" s="62"/>
      <c r="CT125" s="62"/>
      <c r="CU125" s="62"/>
      <c r="CV125" s="62"/>
      <c r="CW125" s="62"/>
      <c r="CX125" s="62"/>
      <c r="CY125" s="62"/>
      <c r="CZ125" s="62"/>
      <c r="DA125" s="62"/>
      <c r="DB125" s="62"/>
      <c r="DC125" s="62"/>
      <c r="DD125" s="62"/>
      <c r="DE125" s="62"/>
      <c r="DF125" s="62"/>
      <c r="DG125" s="62"/>
      <c r="DH125" s="62"/>
      <c r="DI125" s="62"/>
      <c r="DJ125" s="62"/>
      <c r="DK125" s="62"/>
      <c r="DL125" s="62"/>
      <c r="DM125" s="62"/>
      <c r="DN125" s="62"/>
      <c r="DO125" s="62"/>
      <c r="DP125" s="62"/>
      <c r="DQ125" s="62"/>
      <c r="DR125" s="62"/>
      <c r="DS125" s="62"/>
      <c r="DT125" s="62"/>
      <c r="DU125" s="62"/>
      <c r="DV125" s="62"/>
      <c r="DW125" s="62"/>
      <c r="DX125" s="62"/>
      <c r="DY125" s="62"/>
    </row>
    <row r="126" spans="1:129" ht="12">
      <c r="A126" s="62"/>
      <c r="B126" s="62"/>
      <c r="C126" s="62"/>
      <c r="D126" s="62"/>
      <c r="E126" s="62"/>
      <c r="F126" s="62"/>
      <c r="G126" s="62"/>
      <c r="H126" s="62"/>
      <c r="I126" s="62"/>
      <c r="J126" s="62"/>
      <c r="K126" s="62"/>
      <c r="L126" s="62"/>
      <c r="M126" s="62"/>
      <c r="O126" s="62"/>
      <c r="P126" s="62"/>
      <c r="Q126" s="62"/>
      <c r="R126" s="62"/>
      <c r="S126" s="62"/>
      <c r="T126" s="62"/>
      <c r="U126" s="62"/>
      <c r="V126" s="62"/>
      <c r="W126" s="62"/>
      <c r="X126" s="62"/>
      <c r="Y126" s="62"/>
      <c r="Z126" s="62"/>
      <c r="AA126" s="62"/>
      <c r="AB126" s="62"/>
      <c r="AC126" s="62"/>
      <c r="AD126" s="62"/>
      <c r="AE126" s="62"/>
      <c r="AF126" s="62"/>
      <c r="AG126" s="62"/>
      <c r="AH126" s="62"/>
      <c r="AI126" s="62"/>
      <c r="AJ126" s="62"/>
      <c r="AK126" s="62"/>
      <c r="AL126" s="62"/>
      <c r="AM126" s="62"/>
      <c r="AN126" s="62"/>
      <c r="AO126" s="129"/>
      <c r="AP126" s="62"/>
      <c r="AQ126" s="62"/>
      <c r="AR126" s="62"/>
      <c r="AS126" s="62"/>
      <c r="AT126" s="62"/>
      <c r="AU126" s="62"/>
      <c r="AV126" s="62"/>
      <c r="AW126" s="62"/>
      <c r="AX126" s="62"/>
      <c r="AY126" s="62"/>
      <c r="AZ126" s="62"/>
      <c r="BA126" s="62"/>
      <c r="BB126" s="62"/>
      <c r="BC126" s="62"/>
      <c r="BD126" s="62"/>
      <c r="BE126" s="62"/>
      <c r="BF126" s="62"/>
      <c r="BG126" s="62"/>
      <c r="BH126" s="62"/>
      <c r="BI126" s="62"/>
      <c r="BJ126" s="62"/>
      <c r="BK126" s="62"/>
      <c r="BL126" s="62"/>
      <c r="BM126" s="62"/>
      <c r="BN126" s="62"/>
      <c r="BO126" s="62"/>
      <c r="BP126" s="62"/>
      <c r="BQ126" s="62"/>
      <c r="BR126" s="62"/>
      <c r="BS126" s="62"/>
      <c r="BT126" s="62"/>
      <c r="BU126" s="62"/>
      <c r="BV126" s="62"/>
      <c r="BW126" s="62"/>
      <c r="BX126" s="62"/>
      <c r="BY126" s="129"/>
      <c r="BZ126" s="62"/>
      <c r="CA126" s="62"/>
      <c r="CB126" s="62"/>
      <c r="CC126" s="62"/>
      <c r="CD126" s="62"/>
      <c r="CE126" s="62"/>
      <c r="CF126" s="62"/>
      <c r="CG126" s="62"/>
      <c r="CH126" s="62"/>
      <c r="CI126" s="62"/>
      <c r="CJ126" s="62"/>
      <c r="CK126" s="62"/>
      <c r="CL126" s="62"/>
      <c r="CM126" s="62"/>
      <c r="CN126" s="62"/>
      <c r="CO126" s="62"/>
      <c r="CP126" s="62"/>
      <c r="CQ126" s="62"/>
      <c r="CR126" s="62"/>
      <c r="CS126" s="62"/>
      <c r="CT126" s="62"/>
      <c r="CU126" s="62"/>
      <c r="CV126" s="62"/>
      <c r="CW126" s="62"/>
      <c r="CX126" s="62"/>
      <c r="CY126" s="62"/>
      <c r="CZ126" s="62"/>
      <c r="DA126" s="62"/>
      <c r="DB126" s="62"/>
      <c r="DC126" s="62"/>
      <c r="DD126" s="62"/>
      <c r="DE126" s="62"/>
      <c r="DF126" s="62"/>
      <c r="DG126" s="62"/>
      <c r="DH126" s="62"/>
      <c r="DI126" s="62"/>
      <c r="DJ126" s="62"/>
      <c r="DK126" s="62"/>
      <c r="DL126" s="62"/>
      <c r="DM126" s="62"/>
      <c r="DN126" s="62"/>
      <c r="DO126" s="62"/>
      <c r="DP126" s="62"/>
      <c r="DQ126" s="62"/>
      <c r="DR126" s="62"/>
      <c r="DS126" s="62"/>
      <c r="DT126" s="62"/>
      <c r="DU126" s="62"/>
      <c r="DV126" s="62"/>
      <c r="DW126" s="62"/>
      <c r="DX126" s="62"/>
      <c r="DY126" s="62"/>
    </row>
    <row r="127" spans="1:129" ht="12">
      <c r="A127" s="62"/>
      <c r="B127" s="62"/>
      <c r="C127" s="62"/>
      <c r="D127" s="62"/>
      <c r="E127" s="62"/>
      <c r="F127" s="62"/>
      <c r="G127" s="62"/>
      <c r="H127" s="62"/>
      <c r="I127" s="62"/>
      <c r="J127" s="62"/>
      <c r="K127" s="62"/>
      <c r="L127" s="62"/>
      <c r="M127" s="62"/>
      <c r="O127" s="62"/>
      <c r="P127" s="62"/>
      <c r="Q127" s="62"/>
      <c r="R127" s="62"/>
      <c r="S127" s="62"/>
      <c r="T127" s="62"/>
      <c r="U127" s="62"/>
      <c r="V127" s="62"/>
      <c r="W127" s="62"/>
      <c r="X127" s="62"/>
      <c r="Y127" s="62"/>
      <c r="Z127" s="62"/>
      <c r="AA127" s="62"/>
      <c r="AB127" s="62"/>
      <c r="AC127" s="62"/>
      <c r="AD127" s="62"/>
      <c r="AE127" s="62"/>
      <c r="AF127" s="62"/>
      <c r="AG127" s="62"/>
      <c r="AH127" s="62"/>
      <c r="AI127" s="62"/>
      <c r="AJ127" s="62"/>
      <c r="AK127" s="62"/>
      <c r="AL127" s="62"/>
      <c r="AM127" s="62"/>
      <c r="AN127" s="62"/>
      <c r="AO127" s="129"/>
      <c r="AP127" s="62"/>
      <c r="AQ127" s="62"/>
      <c r="AR127" s="62"/>
      <c r="AS127" s="62"/>
      <c r="AT127" s="62"/>
      <c r="AU127" s="62"/>
      <c r="AV127" s="62"/>
      <c r="AW127" s="62"/>
      <c r="AX127" s="62"/>
      <c r="AY127" s="62"/>
      <c r="AZ127" s="62"/>
      <c r="BA127" s="62"/>
      <c r="BB127" s="62"/>
      <c r="BC127" s="62"/>
      <c r="BD127" s="62"/>
      <c r="BE127" s="62"/>
      <c r="BF127" s="62"/>
      <c r="BG127" s="62"/>
      <c r="BH127" s="62"/>
      <c r="BI127" s="62"/>
      <c r="BJ127" s="62"/>
      <c r="BK127" s="62"/>
      <c r="BL127" s="62"/>
      <c r="BM127" s="62"/>
      <c r="BN127" s="62"/>
      <c r="BO127" s="62"/>
      <c r="BP127" s="62"/>
      <c r="BQ127" s="62"/>
      <c r="BR127" s="62"/>
      <c r="BS127" s="62"/>
      <c r="BT127" s="62"/>
      <c r="BU127" s="62"/>
      <c r="BV127" s="62"/>
      <c r="BW127" s="62"/>
      <c r="BX127" s="62"/>
      <c r="BY127" s="129"/>
      <c r="BZ127" s="62"/>
      <c r="CA127" s="62"/>
      <c r="CB127" s="62"/>
      <c r="CC127" s="62"/>
      <c r="CD127" s="62"/>
      <c r="CE127" s="62"/>
      <c r="CF127" s="62"/>
      <c r="CG127" s="62"/>
      <c r="CH127" s="62"/>
      <c r="CI127" s="62"/>
      <c r="CJ127" s="62"/>
      <c r="CK127" s="62"/>
      <c r="CL127" s="62"/>
      <c r="CM127" s="62"/>
      <c r="CN127" s="62"/>
      <c r="CO127" s="62"/>
      <c r="CP127" s="62"/>
      <c r="CQ127" s="62"/>
      <c r="CR127" s="62"/>
      <c r="CS127" s="62"/>
      <c r="CT127" s="62"/>
      <c r="CU127" s="62"/>
      <c r="CV127" s="62"/>
      <c r="CW127" s="62"/>
      <c r="CX127" s="62"/>
      <c r="CY127" s="62"/>
      <c r="CZ127" s="62"/>
      <c r="DA127" s="62"/>
      <c r="DB127" s="62"/>
      <c r="DC127" s="62"/>
      <c r="DD127" s="62"/>
      <c r="DE127" s="62"/>
      <c r="DF127" s="62"/>
      <c r="DG127" s="62"/>
      <c r="DH127" s="62"/>
      <c r="DI127" s="62"/>
      <c r="DJ127" s="62"/>
      <c r="DK127" s="62"/>
      <c r="DL127" s="62"/>
      <c r="DM127" s="62"/>
      <c r="DN127" s="62"/>
      <c r="DO127" s="62"/>
      <c r="DP127" s="62"/>
      <c r="DQ127" s="62"/>
      <c r="DR127" s="62"/>
      <c r="DS127" s="62"/>
      <c r="DT127" s="62"/>
      <c r="DU127" s="62"/>
      <c r="DV127" s="62"/>
      <c r="DW127" s="62"/>
      <c r="DX127" s="62"/>
      <c r="DY127" s="62"/>
    </row>
    <row r="128" spans="1:129" s="63" customFormat="1" ht="12">
      <c r="AO128" s="130"/>
      <c r="BY128" s="130"/>
    </row>
    <row r="129" spans="14:129" ht="12">
      <c r="O129" s="62"/>
      <c r="P129" s="62"/>
      <c r="Q129" s="62"/>
      <c r="R129" s="62"/>
      <c r="S129" s="62"/>
      <c r="T129" s="62"/>
      <c r="U129" s="62"/>
      <c r="V129" s="62"/>
      <c r="W129" s="62"/>
      <c r="X129" s="62"/>
      <c r="Y129" s="62"/>
      <c r="Z129" s="62"/>
      <c r="AA129" s="62"/>
      <c r="AB129" s="62"/>
      <c r="AC129" s="62"/>
      <c r="AD129" s="62"/>
      <c r="AE129" s="62"/>
      <c r="AF129" s="62"/>
      <c r="AG129" s="62"/>
      <c r="AH129" s="62"/>
      <c r="AI129" s="62"/>
      <c r="AJ129" s="62"/>
      <c r="AK129" s="62"/>
      <c r="AL129" s="62"/>
      <c r="AM129" s="62"/>
      <c r="AN129" s="62"/>
      <c r="AO129" s="129"/>
      <c r="AP129" s="62"/>
      <c r="AQ129" s="62"/>
      <c r="AR129" s="62"/>
      <c r="AS129" s="62"/>
      <c r="AT129" s="62"/>
      <c r="AU129" s="62"/>
      <c r="AV129" s="62"/>
      <c r="AW129" s="62"/>
      <c r="AX129" s="62"/>
      <c r="AY129" s="62"/>
      <c r="AZ129" s="62"/>
      <c r="BA129" s="62"/>
      <c r="BB129" s="62"/>
      <c r="BC129" s="62"/>
      <c r="BD129" s="62"/>
      <c r="BE129" s="62"/>
      <c r="BF129" s="62"/>
      <c r="BG129" s="62"/>
      <c r="BH129" s="62"/>
      <c r="BI129" s="62"/>
      <c r="BJ129" s="62"/>
      <c r="BK129" s="62"/>
      <c r="BL129" s="62"/>
      <c r="BM129" s="62"/>
      <c r="BN129" s="62"/>
      <c r="BO129" s="62"/>
      <c r="BP129" s="62"/>
      <c r="BQ129" s="62"/>
      <c r="BR129" s="62"/>
      <c r="BS129" s="62"/>
      <c r="BT129" s="62"/>
      <c r="BU129" s="62"/>
      <c r="BV129" s="62"/>
      <c r="BW129" s="62"/>
      <c r="BX129" s="62"/>
      <c r="BY129" s="129"/>
      <c r="BZ129" s="62"/>
      <c r="CA129" s="62"/>
      <c r="CB129" s="62"/>
      <c r="CC129" s="62"/>
      <c r="CD129" s="62"/>
      <c r="CE129" s="62"/>
      <c r="CF129" s="62"/>
      <c r="CG129" s="62"/>
      <c r="CH129" s="62"/>
      <c r="CI129" s="62"/>
      <c r="CJ129" s="62"/>
      <c r="CK129" s="62"/>
      <c r="CL129" s="62"/>
      <c r="CM129" s="62"/>
      <c r="CN129" s="62"/>
      <c r="CO129" s="62"/>
      <c r="CP129" s="62"/>
      <c r="CQ129" s="62"/>
      <c r="CR129" s="62"/>
      <c r="CS129" s="62"/>
      <c r="CT129" s="62"/>
      <c r="CU129" s="62"/>
      <c r="CV129" s="62"/>
      <c r="CW129" s="62"/>
      <c r="CX129" s="62"/>
      <c r="CY129" s="62"/>
      <c r="CZ129" s="62"/>
      <c r="DA129" s="62"/>
      <c r="DB129" s="62"/>
      <c r="DC129" s="62"/>
      <c r="DD129" s="62"/>
      <c r="DE129" s="62"/>
      <c r="DF129" s="62"/>
      <c r="DG129" s="62"/>
      <c r="DH129" s="62"/>
      <c r="DI129" s="62"/>
      <c r="DJ129" s="62"/>
      <c r="DK129" s="62"/>
      <c r="DL129" s="62"/>
      <c r="DM129" s="62"/>
      <c r="DN129" s="62"/>
      <c r="DO129" s="62"/>
      <c r="DP129" s="62"/>
      <c r="DQ129" s="62"/>
      <c r="DR129" s="62"/>
      <c r="DS129" s="62"/>
      <c r="DT129" s="62"/>
      <c r="DU129" s="62"/>
      <c r="DV129" s="62"/>
      <c r="DW129" s="62"/>
      <c r="DX129" s="62"/>
      <c r="DY129" s="62"/>
    </row>
    <row r="130" spans="14:129">
      <c r="O130" s="131" t="s">
        <v>472</v>
      </c>
      <c r="P130" s="62"/>
      <c r="Q130" s="62"/>
      <c r="R130" s="62"/>
      <c r="S130" s="62"/>
      <c r="T130" s="62"/>
      <c r="U130" s="62"/>
      <c r="V130" s="62"/>
      <c r="W130" s="62"/>
      <c r="X130" s="62"/>
      <c r="Y130" s="62"/>
      <c r="Z130" s="62"/>
      <c r="AA130" s="62"/>
      <c r="AB130" s="62"/>
      <c r="AC130" s="62"/>
      <c r="AD130" s="62"/>
      <c r="AE130" s="62"/>
      <c r="AF130" s="62"/>
      <c r="AG130" s="62"/>
      <c r="AH130" s="62"/>
      <c r="AI130" s="62"/>
      <c r="AJ130" s="62"/>
      <c r="AK130" s="62"/>
      <c r="AL130" s="62"/>
      <c r="AM130" s="62"/>
      <c r="AN130" s="66" t="s">
        <v>518</v>
      </c>
      <c r="AO130" s="132" t="str">
        <f>IF(Sprache="deutsch",Sprachen!$A$38,IF(Sprache="Français",Sprachen!$B$38,Sprachen!$C$38))</f>
        <v xml:space="preserve">Einfamilienhäuser </v>
      </c>
      <c r="AP130" s="62"/>
      <c r="AQ130" s="62"/>
      <c r="AR130" s="62"/>
      <c r="AS130" s="132" t="str">
        <f>IF(Sprache="deutsch",Sprachen!$A$39,IF(Sprache="Français",Sprachen!$B$39,Sprachen!$C$39))</f>
        <v xml:space="preserve">Mehrfamilienhäuser </v>
      </c>
      <c r="AT130" s="62"/>
      <c r="AU130" s="62"/>
      <c r="AV130" s="62"/>
      <c r="AW130" s="132" t="str">
        <f>IF(Sprache="deutsch",Sprachen!$A$40,IF(Sprache="Français",Sprachen!$B$40,Sprachen!$C$40))</f>
        <v>Industrie, Gewerbe</v>
      </c>
      <c r="AX130" s="62"/>
      <c r="AY130" s="62"/>
      <c r="AZ130" s="62"/>
      <c r="BA130" s="132" t="str">
        <f>IF(Sprache="deutsch",Sprachen!$A$41,IF(Sprache="Français",Sprachen!$B$41,Sprachen!$C$41))</f>
        <v>Landwirtschaft</v>
      </c>
      <c r="BB130" s="62"/>
      <c r="BC130" s="62"/>
      <c r="BD130" s="62"/>
      <c r="BE130" s="132" t="str">
        <f>IF(Sprache="deutsch",Sprachen!$A$42,IF(Sprache="Français",Sprachen!$B$42,Sprachen!$C$42))</f>
        <v>Dienstleistung</v>
      </c>
      <c r="BF130" s="62"/>
      <c r="BG130" s="62"/>
      <c r="BH130" s="62"/>
      <c r="BI130" s="132" t="str">
        <f>IF(Sprache="deutsch",Sprachen!$A$43,IF(Sprache="Français",Sprachen!$B$43,Sprachen!$C$43))</f>
        <v>Öffentliche Dienste</v>
      </c>
      <c r="BJ130" s="62"/>
      <c r="BK130" s="62"/>
      <c r="BL130" s="62"/>
      <c r="BM130" s="132" t="str">
        <f>IF(Sprache="deutsch",Sprachen!$A$44,IF(Sprache="Français",Sprachen!$B$44,Sprachen!$C$44))</f>
        <v>Verkehr</v>
      </c>
      <c r="BN130" s="62"/>
      <c r="BO130" s="62"/>
      <c r="BP130" s="62"/>
      <c r="BQ130" s="132" t="str">
        <f>IF(Sprache="deutsch",Sprachen!$A$45,IF(Sprache="Français",Sprachen!$B$45,Sprachen!$C$45))</f>
        <v>Übrige Standorte</v>
      </c>
      <c r="BR130" s="62"/>
      <c r="BS130" s="62"/>
      <c r="BT130" s="62"/>
      <c r="BU130" s="62"/>
      <c r="BV130" s="62"/>
      <c r="BW130" s="62"/>
      <c r="BX130" s="62"/>
      <c r="BY130" s="62" t="str">
        <f>AO130</f>
        <v xml:space="preserve">Einfamilienhäuser </v>
      </c>
      <c r="BZ130" s="62"/>
      <c r="CA130" s="62"/>
      <c r="CB130" s="62"/>
      <c r="CC130" s="62" t="str">
        <f>AS130</f>
        <v xml:space="preserve">Mehrfamilienhäuser </v>
      </c>
      <c r="CD130" s="62"/>
      <c r="CE130" s="62"/>
      <c r="CF130" s="62"/>
      <c r="CG130" s="62" t="str">
        <f>AW130</f>
        <v>Industrie, Gewerbe</v>
      </c>
      <c r="CH130" s="62"/>
      <c r="CI130" s="62"/>
      <c r="CJ130" s="62"/>
      <c r="CK130" s="62" t="str">
        <f>BA130</f>
        <v>Landwirtschaft</v>
      </c>
      <c r="CL130" s="62"/>
      <c r="CM130" s="62"/>
      <c r="CN130" s="62"/>
      <c r="CO130" s="62" t="str">
        <f>BE130</f>
        <v>Dienstleistung</v>
      </c>
      <c r="CP130" s="62"/>
      <c r="CQ130" s="62"/>
      <c r="CR130" s="62"/>
      <c r="CS130" s="62" t="str">
        <f>BI130</f>
        <v>Öffentliche Dienste</v>
      </c>
      <c r="CT130" s="62"/>
      <c r="CU130" s="62"/>
      <c r="CV130" s="62"/>
      <c r="CW130" s="62" t="str">
        <f>BM130</f>
        <v>Verkehr</v>
      </c>
      <c r="CX130" s="62"/>
      <c r="CY130" s="62"/>
      <c r="CZ130" s="62"/>
      <c r="DA130" s="62" t="str">
        <f>BQ130</f>
        <v>Übrige Standorte</v>
      </c>
      <c r="DB130" s="62"/>
      <c r="DC130" s="62"/>
      <c r="DD130" s="62"/>
      <c r="DE130" s="62"/>
      <c r="DF130" s="62"/>
      <c r="DG130" s="62"/>
      <c r="DH130" s="62"/>
      <c r="DI130" s="62"/>
      <c r="DJ130" s="62"/>
      <c r="DK130" s="62"/>
      <c r="DL130" s="62"/>
      <c r="DM130" s="62"/>
      <c r="DN130" s="62"/>
      <c r="DO130" s="62"/>
      <c r="DP130" s="62"/>
      <c r="DQ130" s="62"/>
      <c r="DR130" s="62"/>
      <c r="DS130" s="62"/>
      <c r="DT130" s="62"/>
      <c r="DU130" s="62" t="s">
        <v>519</v>
      </c>
      <c r="DV130" s="62"/>
      <c r="DW130" s="62"/>
      <c r="DX130" s="62"/>
      <c r="DY130" s="62"/>
    </row>
    <row r="131" spans="14:129" s="62" customFormat="1" ht="15">
      <c r="N131" s="63"/>
      <c r="O131" s="133" t="s">
        <v>520</v>
      </c>
      <c r="AN131" s="66"/>
    </row>
    <row r="132" spans="14:129" s="139" customFormat="1" ht="15.75" customHeight="1">
      <c r="N132" s="134"/>
      <c r="O132" s="135"/>
      <c r="P132" s="135" t="s">
        <v>521</v>
      </c>
      <c r="Q132" s="136"/>
      <c r="R132" s="136"/>
      <c r="S132" s="136"/>
      <c r="T132" s="136"/>
      <c r="U132" s="136"/>
      <c r="V132" s="136"/>
      <c r="W132" s="136"/>
      <c r="X132" s="137" t="s">
        <v>522</v>
      </c>
      <c r="Y132" s="136"/>
      <c r="Z132" s="136"/>
      <c r="AA132" s="137" t="s">
        <v>523</v>
      </c>
      <c r="AB132" s="136"/>
      <c r="AC132" s="136"/>
      <c r="AD132" s="136"/>
      <c r="AE132" s="138" t="s">
        <v>524</v>
      </c>
      <c r="AG132" s="136"/>
      <c r="AH132" s="136"/>
      <c r="AI132" s="136"/>
      <c r="AJ132" s="136"/>
      <c r="AK132" s="138" t="s">
        <v>525</v>
      </c>
      <c r="AL132" s="136"/>
      <c r="AM132" s="136"/>
      <c r="AN132" s="136"/>
      <c r="AO132" s="138" t="s">
        <v>526</v>
      </c>
      <c r="AP132" s="136"/>
      <c r="AQ132" s="136"/>
      <c r="AR132" s="136"/>
      <c r="AS132" s="136"/>
      <c r="AT132" s="136"/>
      <c r="AU132" s="136"/>
      <c r="AV132" s="136"/>
      <c r="AW132" s="136"/>
      <c r="AX132" s="136"/>
      <c r="AY132" s="136"/>
      <c r="AZ132" s="136"/>
      <c r="BA132" s="136"/>
      <c r="BB132" s="136"/>
      <c r="BC132" s="136"/>
      <c r="BD132" s="136"/>
      <c r="BE132" s="136"/>
      <c r="BF132" s="136"/>
      <c r="BG132" s="136"/>
      <c r="BH132" s="136"/>
      <c r="BI132" s="136"/>
      <c r="BJ132" s="136"/>
      <c r="BK132" s="136"/>
      <c r="BL132" s="136"/>
      <c r="BM132" s="136"/>
      <c r="BN132" s="136"/>
      <c r="BO132" s="136"/>
      <c r="BP132" s="136"/>
      <c r="BQ132" s="136"/>
      <c r="BR132" s="136"/>
      <c r="BS132" s="136"/>
      <c r="BT132" s="136"/>
      <c r="BU132" s="136"/>
      <c r="BV132" s="136"/>
      <c r="BW132" s="136"/>
      <c r="BX132" s="136"/>
      <c r="BY132" s="138" t="s">
        <v>527</v>
      </c>
      <c r="BZ132" s="136"/>
      <c r="CA132" s="136"/>
      <c r="CB132" s="136"/>
      <c r="CC132" s="136"/>
      <c r="CD132" s="136"/>
      <c r="CE132" s="136"/>
      <c r="CF132" s="136"/>
      <c r="CG132" s="136"/>
      <c r="CH132" s="136"/>
      <c r="CI132" s="136"/>
      <c r="CJ132" s="136"/>
      <c r="CK132" s="136"/>
      <c r="CL132" s="136"/>
      <c r="CM132" s="136"/>
      <c r="CN132" s="136"/>
      <c r="CO132" s="136"/>
      <c r="CP132" s="136"/>
      <c r="CQ132" s="136"/>
      <c r="CR132" s="136"/>
      <c r="CS132" s="136"/>
      <c r="CT132" s="136"/>
      <c r="CU132" s="136"/>
      <c r="CV132" s="136"/>
      <c r="CW132" s="136"/>
      <c r="CX132" s="136"/>
      <c r="CY132" s="136"/>
      <c r="CZ132" s="136"/>
      <c r="DA132" s="136"/>
      <c r="DB132" s="136"/>
      <c r="DC132" s="136"/>
      <c r="DD132" s="136"/>
      <c r="DE132" s="136"/>
      <c r="DF132" s="136"/>
      <c r="DG132" s="136"/>
      <c r="DH132" s="136"/>
      <c r="DI132" s="138" t="s">
        <v>528</v>
      </c>
      <c r="DJ132" s="136"/>
      <c r="DK132" s="136"/>
      <c r="DL132" s="136"/>
      <c r="DM132" s="136"/>
      <c r="DN132" s="136"/>
      <c r="DO132" s="137"/>
      <c r="DP132" s="136"/>
      <c r="DQ132" s="136"/>
      <c r="DR132" s="136"/>
      <c r="DS132" s="136"/>
      <c r="DT132" s="136"/>
      <c r="DU132" s="136"/>
      <c r="DV132" s="136"/>
      <c r="DW132" s="136"/>
      <c r="DX132" s="136"/>
      <c r="DY132" s="136"/>
    </row>
    <row r="133" spans="14:129" s="139" customFormat="1" ht="14.25" customHeight="1">
      <c r="N133" s="134"/>
      <c r="O133" s="140" t="s">
        <v>473</v>
      </c>
      <c r="P133" s="140" t="s">
        <v>68</v>
      </c>
      <c r="Q133" s="141" t="s">
        <v>529</v>
      </c>
      <c r="R133" s="142" t="s">
        <v>530</v>
      </c>
      <c r="S133" s="143" t="s">
        <v>531</v>
      </c>
      <c r="T133" s="143" t="s">
        <v>532</v>
      </c>
      <c r="U133" s="143" t="s">
        <v>493</v>
      </c>
      <c r="V133" s="144" t="s">
        <v>533</v>
      </c>
      <c r="W133" s="145" t="s">
        <v>534</v>
      </c>
      <c r="X133" s="146" t="s">
        <v>535</v>
      </c>
      <c r="Y133" s="147" t="s">
        <v>477</v>
      </c>
      <c r="Z133" s="148" t="s">
        <v>536</v>
      </c>
      <c r="AA133" s="146" t="s">
        <v>537</v>
      </c>
      <c r="AB133" s="147" t="s">
        <v>44</v>
      </c>
      <c r="AC133" s="147" t="s">
        <v>738</v>
      </c>
      <c r="AD133" s="141" t="s">
        <v>538</v>
      </c>
      <c r="AE133" s="149" t="s">
        <v>539</v>
      </c>
      <c r="AF133" s="150" t="s">
        <v>540</v>
      </c>
      <c r="AG133" s="150" t="s">
        <v>541</v>
      </c>
      <c r="AH133" s="151" t="s">
        <v>542</v>
      </c>
      <c r="AI133" s="150" t="s">
        <v>49</v>
      </c>
      <c r="AJ133" s="152" t="s">
        <v>543</v>
      </c>
      <c r="AK133" s="149" t="s">
        <v>544</v>
      </c>
      <c r="AL133" s="150" t="s">
        <v>545</v>
      </c>
      <c r="AM133" s="150" t="s">
        <v>58</v>
      </c>
      <c r="AN133" s="152" t="s">
        <v>543</v>
      </c>
      <c r="AO133" s="153" t="s">
        <v>546</v>
      </c>
      <c r="AP133" s="154"/>
      <c r="AQ133" s="154"/>
      <c r="AR133" s="155"/>
      <c r="AS133" s="153" t="s">
        <v>547</v>
      </c>
      <c r="AT133" s="154"/>
      <c r="AU133" s="154"/>
      <c r="AV133" s="155"/>
      <c r="AW133" s="153" t="s">
        <v>548</v>
      </c>
      <c r="AX133" s="154"/>
      <c r="AY133" s="154"/>
      <c r="AZ133" s="155"/>
      <c r="BA133" s="153" t="s">
        <v>549</v>
      </c>
      <c r="BB133" s="154"/>
      <c r="BC133" s="154"/>
      <c r="BD133" s="155"/>
      <c r="BE133" s="153" t="s">
        <v>550</v>
      </c>
      <c r="BF133" s="154"/>
      <c r="BG133" s="154"/>
      <c r="BH133" s="155"/>
      <c r="BI133" s="153" t="s">
        <v>551</v>
      </c>
      <c r="BJ133" s="154"/>
      <c r="BK133" s="154"/>
      <c r="BL133" s="155"/>
      <c r="BM133" s="153" t="s">
        <v>28</v>
      </c>
      <c r="BN133" s="154"/>
      <c r="BO133" s="154"/>
      <c r="BP133" s="155"/>
      <c r="BQ133" s="156" t="s">
        <v>552</v>
      </c>
      <c r="BR133" s="157"/>
      <c r="BS133" s="157"/>
      <c r="BT133" s="158"/>
      <c r="BU133" s="159" t="s">
        <v>553</v>
      </c>
      <c r="BV133" s="160"/>
      <c r="BW133" s="160"/>
      <c r="BX133" s="161"/>
      <c r="BY133" s="153" t="s">
        <v>546</v>
      </c>
      <c r="BZ133" s="154"/>
      <c r="CA133" s="154"/>
      <c r="CB133" s="155"/>
      <c r="CC133" s="153" t="s">
        <v>547</v>
      </c>
      <c r="CD133" s="154"/>
      <c r="CE133" s="154"/>
      <c r="CF133" s="155"/>
      <c r="CG133" s="153" t="s">
        <v>548</v>
      </c>
      <c r="CH133" s="154"/>
      <c r="CI133" s="154"/>
      <c r="CJ133" s="155"/>
      <c r="CK133" s="153" t="s">
        <v>549</v>
      </c>
      <c r="CL133" s="154"/>
      <c r="CM133" s="154"/>
      <c r="CN133" s="155"/>
      <c r="CO133" s="153" t="s">
        <v>550</v>
      </c>
      <c r="CP133" s="154"/>
      <c r="CQ133" s="154"/>
      <c r="CR133" s="155"/>
      <c r="CS133" s="153" t="s">
        <v>551</v>
      </c>
      <c r="CT133" s="154"/>
      <c r="CU133" s="154"/>
      <c r="CV133" s="155"/>
      <c r="CW133" s="153" t="s">
        <v>28</v>
      </c>
      <c r="CX133" s="154"/>
      <c r="CY133" s="154"/>
      <c r="CZ133" s="155"/>
      <c r="DA133" s="156" t="s">
        <v>552</v>
      </c>
      <c r="DB133" s="157"/>
      <c r="DC133" s="157"/>
      <c r="DD133" s="158"/>
      <c r="DE133" s="159" t="s">
        <v>554</v>
      </c>
      <c r="DF133" s="160"/>
      <c r="DG133" s="160"/>
      <c r="DH133" s="161"/>
      <c r="DI133" s="162" t="s">
        <v>555</v>
      </c>
      <c r="DJ133" s="150" t="s">
        <v>556</v>
      </c>
      <c r="DK133" s="150" t="s">
        <v>557</v>
      </c>
      <c r="DL133" s="150" t="s">
        <v>558</v>
      </c>
      <c r="DM133" s="150" t="s">
        <v>559</v>
      </c>
      <c r="DN133" s="163" t="s">
        <v>9</v>
      </c>
      <c r="DO133" s="146" t="s">
        <v>560</v>
      </c>
      <c r="DP133" s="147" t="s">
        <v>561</v>
      </c>
      <c r="DQ133" s="147" t="s">
        <v>562</v>
      </c>
      <c r="DR133" s="147" t="s">
        <v>563</v>
      </c>
      <c r="DS133" s="164" t="s">
        <v>564</v>
      </c>
      <c r="DU133" s="139" t="s">
        <v>565</v>
      </c>
      <c r="DV133" s="139" t="s">
        <v>566</v>
      </c>
      <c r="DW133" s="165" t="s">
        <v>567</v>
      </c>
      <c r="DX133" s="165" t="s">
        <v>568</v>
      </c>
      <c r="DY133" s="166" t="s">
        <v>569</v>
      </c>
    </row>
    <row r="134" spans="14:129" s="176" customFormat="1" ht="11.25">
      <c r="N134" s="167"/>
      <c r="O134" s="168"/>
      <c r="P134" s="168"/>
      <c r="Q134" s="169"/>
      <c r="R134" s="170"/>
      <c r="S134" s="168"/>
      <c r="T134" s="168"/>
      <c r="U134" s="168"/>
      <c r="V134" s="169"/>
      <c r="W134" s="171" t="s">
        <v>570</v>
      </c>
      <c r="X134" s="170"/>
      <c r="Y134" s="168"/>
      <c r="Z134" s="169"/>
      <c r="AA134" s="170"/>
      <c r="AB134" s="168"/>
      <c r="AC134" s="168"/>
      <c r="AD134" s="169"/>
      <c r="AE134" s="172" t="s">
        <v>571</v>
      </c>
      <c r="AF134" s="173" t="s">
        <v>571</v>
      </c>
      <c r="AG134" s="173" t="s">
        <v>571</v>
      </c>
      <c r="AH134" s="173" t="s">
        <v>571</v>
      </c>
      <c r="AI134" s="173" t="s">
        <v>571</v>
      </c>
      <c r="AJ134" s="174" t="s">
        <v>571</v>
      </c>
      <c r="AK134" s="172" t="s">
        <v>571</v>
      </c>
      <c r="AL134" s="173" t="s">
        <v>571</v>
      </c>
      <c r="AM134" s="173" t="s">
        <v>571</v>
      </c>
      <c r="AN134" s="174" t="s">
        <v>571</v>
      </c>
      <c r="AO134" s="172" t="s">
        <v>571</v>
      </c>
      <c r="AP134" s="173" t="s">
        <v>572</v>
      </c>
      <c r="AQ134" s="173" t="s">
        <v>573</v>
      </c>
      <c r="AR134" s="174" t="s">
        <v>574</v>
      </c>
      <c r="AS134" s="172" t="s">
        <v>571</v>
      </c>
      <c r="AT134" s="173" t="s">
        <v>572</v>
      </c>
      <c r="AU134" s="173" t="s">
        <v>573</v>
      </c>
      <c r="AV134" s="174" t="s">
        <v>574</v>
      </c>
      <c r="AW134" s="172" t="s">
        <v>571</v>
      </c>
      <c r="AX134" s="173" t="s">
        <v>572</v>
      </c>
      <c r="AY134" s="173" t="s">
        <v>573</v>
      </c>
      <c r="AZ134" s="174" t="s">
        <v>574</v>
      </c>
      <c r="BA134" s="172" t="s">
        <v>571</v>
      </c>
      <c r="BB134" s="173" t="s">
        <v>572</v>
      </c>
      <c r="BC134" s="173" t="s">
        <v>573</v>
      </c>
      <c r="BD134" s="174" t="s">
        <v>574</v>
      </c>
      <c r="BE134" s="172" t="s">
        <v>571</v>
      </c>
      <c r="BF134" s="173" t="s">
        <v>572</v>
      </c>
      <c r="BG134" s="173" t="s">
        <v>573</v>
      </c>
      <c r="BH134" s="174" t="s">
        <v>574</v>
      </c>
      <c r="BI134" s="172" t="s">
        <v>571</v>
      </c>
      <c r="BJ134" s="173" t="s">
        <v>572</v>
      </c>
      <c r="BK134" s="173" t="s">
        <v>573</v>
      </c>
      <c r="BL134" s="174" t="s">
        <v>574</v>
      </c>
      <c r="BM134" s="172" t="s">
        <v>571</v>
      </c>
      <c r="BN134" s="173" t="s">
        <v>572</v>
      </c>
      <c r="BO134" s="173" t="s">
        <v>573</v>
      </c>
      <c r="BP134" s="174" t="s">
        <v>574</v>
      </c>
      <c r="BQ134" s="172" t="s">
        <v>571</v>
      </c>
      <c r="BR134" s="173" t="s">
        <v>572</v>
      </c>
      <c r="BS134" s="173" t="s">
        <v>573</v>
      </c>
      <c r="BT134" s="174" t="s">
        <v>574</v>
      </c>
      <c r="BU134" s="172" t="s">
        <v>571</v>
      </c>
      <c r="BV134" s="173" t="s">
        <v>572</v>
      </c>
      <c r="BW134" s="173" t="s">
        <v>573</v>
      </c>
      <c r="BX134" s="174" t="s">
        <v>574</v>
      </c>
      <c r="BY134" s="172" t="s">
        <v>571</v>
      </c>
      <c r="BZ134" s="173" t="s">
        <v>572</v>
      </c>
      <c r="CA134" s="173" t="s">
        <v>573</v>
      </c>
      <c r="CB134" s="174" t="s">
        <v>574</v>
      </c>
      <c r="CC134" s="172" t="s">
        <v>571</v>
      </c>
      <c r="CD134" s="173" t="s">
        <v>572</v>
      </c>
      <c r="CE134" s="173" t="s">
        <v>573</v>
      </c>
      <c r="CF134" s="174" t="s">
        <v>574</v>
      </c>
      <c r="CG134" s="172" t="s">
        <v>571</v>
      </c>
      <c r="CH134" s="173" t="s">
        <v>572</v>
      </c>
      <c r="CI134" s="173" t="s">
        <v>573</v>
      </c>
      <c r="CJ134" s="174" t="s">
        <v>574</v>
      </c>
      <c r="CK134" s="172" t="s">
        <v>571</v>
      </c>
      <c r="CL134" s="173" t="s">
        <v>572</v>
      </c>
      <c r="CM134" s="173" t="s">
        <v>573</v>
      </c>
      <c r="CN134" s="174" t="s">
        <v>574</v>
      </c>
      <c r="CO134" s="172" t="s">
        <v>571</v>
      </c>
      <c r="CP134" s="173" t="s">
        <v>572</v>
      </c>
      <c r="CQ134" s="173" t="s">
        <v>573</v>
      </c>
      <c r="CR134" s="174" t="s">
        <v>574</v>
      </c>
      <c r="CS134" s="172" t="s">
        <v>571</v>
      </c>
      <c r="CT134" s="173" t="s">
        <v>572</v>
      </c>
      <c r="CU134" s="173" t="s">
        <v>573</v>
      </c>
      <c r="CV134" s="174" t="s">
        <v>574</v>
      </c>
      <c r="CW134" s="172" t="s">
        <v>571</v>
      </c>
      <c r="CX134" s="173" t="s">
        <v>572</v>
      </c>
      <c r="CY134" s="173" t="s">
        <v>573</v>
      </c>
      <c r="CZ134" s="174" t="s">
        <v>574</v>
      </c>
      <c r="DA134" s="172" t="s">
        <v>571</v>
      </c>
      <c r="DB134" s="173" t="s">
        <v>572</v>
      </c>
      <c r="DC134" s="173" t="s">
        <v>573</v>
      </c>
      <c r="DD134" s="174" t="s">
        <v>574</v>
      </c>
      <c r="DE134" s="172" t="s">
        <v>571</v>
      </c>
      <c r="DF134" s="173" t="s">
        <v>572</v>
      </c>
      <c r="DG134" s="173" t="s">
        <v>573</v>
      </c>
      <c r="DH134" s="174" t="s">
        <v>574</v>
      </c>
      <c r="DI134" s="175" t="s">
        <v>572</v>
      </c>
      <c r="DJ134" s="173" t="s">
        <v>572</v>
      </c>
      <c r="DK134" s="173" t="s">
        <v>572</v>
      </c>
      <c r="DL134" s="173" t="s">
        <v>572</v>
      </c>
      <c r="DM134" s="173" t="s">
        <v>572</v>
      </c>
      <c r="DN134" s="174" t="s">
        <v>572</v>
      </c>
      <c r="DO134" s="170"/>
      <c r="DP134" s="168"/>
      <c r="DQ134" s="168"/>
      <c r="DR134" s="168"/>
      <c r="DS134" s="168"/>
      <c r="DW134" s="176" t="s">
        <v>571</v>
      </c>
      <c r="DX134" s="176" t="s">
        <v>571</v>
      </c>
      <c r="DY134" s="176" t="s">
        <v>571</v>
      </c>
    </row>
    <row r="135" spans="14:129" ht="9.75" customHeight="1">
      <c r="O135" s="177"/>
      <c r="P135" s="177"/>
      <c r="Q135" s="178"/>
      <c r="R135" s="179"/>
      <c r="S135" s="177"/>
      <c r="T135" s="177"/>
      <c r="U135" s="177"/>
      <c r="V135" s="180"/>
      <c r="W135" s="181"/>
      <c r="X135" s="179"/>
      <c r="Y135" s="177"/>
      <c r="Z135" s="182"/>
      <c r="AA135" s="179"/>
      <c r="AB135" s="177"/>
      <c r="AC135" s="177"/>
      <c r="AD135" s="180"/>
      <c r="AE135" s="179"/>
      <c r="AF135" s="177"/>
      <c r="AG135" s="177"/>
      <c r="AH135" s="177"/>
      <c r="AI135" s="177"/>
      <c r="AJ135" s="180"/>
      <c r="AK135" s="179"/>
      <c r="AL135" s="177"/>
      <c r="AM135" s="177"/>
      <c r="AN135" s="180"/>
      <c r="AO135" s="179"/>
      <c r="AP135" s="177"/>
      <c r="AQ135" s="177"/>
      <c r="AR135" s="180"/>
      <c r="AS135" s="179"/>
      <c r="AT135" s="177"/>
      <c r="AU135" s="177"/>
      <c r="AV135" s="180"/>
      <c r="AW135" s="179"/>
      <c r="AX135" s="177"/>
      <c r="AY135" s="177"/>
      <c r="AZ135" s="180"/>
      <c r="BA135" s="179"/>
      <c r="BB135" s="177"/>
      <c r="BC135" s="177"/>
      <c r="BD135" s="180"/>
      <c r="BE135" s="179"/>
      <c r="BF135" s="177"/>
      <c r="BG135" s="177"/>
      <c r="BH135" s="180"/>
      <c r="BI135" s="179"/>
      <c r="BJ135" s="177"/>
      <c r="BK135" s="177"/>
      <c r="BL135" s="180"/>
      <c r="BM135" s="179"/>
      <c r="BN135" s="177"/>
      <c r="BO135" s="177"/>
      <c r="BP135" s="180"/>
      <c r="BQ135" s="179"/>
      <c r="BR135" s="177"/>
      <c r="BS135" s="177"/>
      <c r="BT135" s="180"/>
      <c r="BU135" s="179"/>
      <c r="BV135" s="177"/>
      <c r="BW135" s="177"/>
      <c r="BX135" s="180"/>
      <c r="BY135" s="179"/>
      <c r="BZ135" s="177"/>
      <c r="CA135" s="177"/>
      <c r="CB135" s="180"/>
      <c r="CC135" s="179"/>
      <c r="CD135" s="177"/>
      <c r="CE135" s="177"/>
      <c r="CF135" s="180"/>
      <c r="CG135" s="179"/>
      <c r="CH135" s="177"/>
      <c r="CI135" s="177"/>
      <c r="CJ135" s="180"/>
      <c r="CK135" s="179"/>
      <c r="CL135" s="177"/>
      <c r="CM135" s="177"/>
      <c r="CN135" s="180"/>
      <c r="CO135" s="179"/>
      <c r="CP135" s="177"/>
      <c r="CQ135" s="177"/>
      <c r="CR135" s="180"/>
      <c r="CS135" s="179"/>
      <c r="CT135" s="177"/>
      <c r="CU135" s="177"/>
      <c r="CV135" s="180"/>
      <c r="CW135" s="179"/>
      <c r="CX135" s="177"/>
      <c r="CY135" s="177"/>
      <c r="CZ135" s="180"/>
      <c r="DA135" s="179"/>
      <c r="DB135" s="177"/>
      <c r="DC135" s="177"/>
      <c r="DD135" s="180"/>
      <c r="DE135" s="179"/>
      <c r="DF135" s="177"/>
      <c r="DG135" s="177"/>
      <c r="DH135" s="180"/>
      <c r="DI135" s="183"/>
      <c r="DJ135" s="177"/>
      <c r="DK135" s="177"/>
      <c r="DL135" s="177"/>
      <c r="DM135" s="177"/>
      <c r="DN135" s="180"/>
      <c r="DO135" s="179"/>
      <c r="DP135" s="177"/>
      <c r="DQ135" s="177"/>
      <c r="DR135" s="177"/>
      <c r="DS135" s="177"/>
    </row>
    <row r="136" spans="14:129" s="139" customFormat="1" ht="12">
      <c r="N136" s="134"/>
      <c r="O136" s="184" t="str">
        <f ca="1">$D$5</f>
        <v>SSOE_202</v>
      </c>
      <c r="P136" s="185" t="str">
        <f>$D$10</f>
        <v>-</v>
      </c>
      <c r="Q136" s="186" t="str">
        <f>$D$12</f>
        <v>-</v>
      </c>
      <c r="R136" s="187">
        <f>$D$17</f>
        <v>0</v>
      </c>
      <c r="S136" s="188">
        <f>$D$18</f>
        <v>0</v>
      </c>
      <c r="T136" s="188">
        <f>$D$19</f>
        <v>0</v>
      </c>
      <c r="U136" s="188">
        <f>$D$20</f>
        <v>0</v>
      </c>
      <c r="V136" s="189">
        <f>$D$21</f>
        <v>0</v>
      </c>
      <c r="W136" s="190">
        <f>$D$16</f>
        <v>0</v>
      </c>
      <c r="X136" s="191">
        <f ca="1">$D$25</f>
        <v>46002.746673032409</v>
      </c>
      <c r="Y136" s="192" t="str">
        <f ca="1">$D$7</f>
        <v>C:\ALW-D Daten\Akt Verband Swissolar neu\Projekte aktuell\2025 SSOE\Formulare\[SSOE_2025_Formular_SW_dfi1.xlsx]Total</v>
      </c>
      <c r="Z136" s="193" t="str">
        <f>$D$26</f>
        <v>Daten für Import plausibel</v>
      </c>
      <c r="AA136" s="194" t="s">
        <v>575</v>
      </c>
      <c r="AB136" s="195">
        <f>$D$8</f>
        <v>2025</v>
      </c>
      <c r="AC136" s="196" t="str">
        <f>IF(Sprache="deutsch",Sprachen!$A$52,IF(Sprache="Français",Sprachen!$B$52,Sprachen!$C$52))</f>
        <v>Flachkollektor</v>
      </c>
      <c r="AD136" s="197" t="s">
        <v>9</v>
      </c>
      <c r="AE136" s="198">
        <f>Total!$B$16</f>
        <v>0</v>
      </c>
      <c r="AF136" s="199">
        <f>Total!$B$17</f>
        <v>0</v>
      </c>
      <c r="AG136" s="199">
        <f>Total!$B$18</f>
        <v>0</v>
      </c>
      <c r="AH136" s="200">
        <f>SUM(AE136:AG136)</f>
        <v>0</v>
      </c>
      <c r="AI136" s="201">
        <f>Total!$B$20</f>
        <v>0</v>
      </c>
      <c r="AJ136" s="202">
        <f>AH136-AI136</f>
        <v>0</v>
      </c>
      <c r="AK136" s="203">
        <f>Total!$H$16</f>
        <v>0</v>
      </c>
      <c r="AL136" s="201">
        <f>Total!$H$17</f>
        <v>0</v>
      </c>
      <c r="AM136" s="201">
        <f>Total!$H$18</f>
        <v>0</v>
      </c>
      <c r="AN136" s="202">
        <f>SUM(AK136:AM136)</f>
        <v>0</v>
      </c>
      <c r="AO136" s="204">
        <f>SUM(AO137:AO139)</f>
        <v>0</v>
      </c>
      <c r="AP136" s="200">
        <f>SUM(AP137:AP139)</f>
        <v>0</v>
      </c>
      <c r="AQ136" s="205">
        <f>SUMIFS(Input!$U$2:$U$54,Input!$C$2:$C$54,Export!$AO$130,Input!$V$2:$V$54,$AC136)</f>
        <v>0</v>
      </c>
      <c r="AR136" s="206">
        <f>SUM(AR137:AR139)</f>
        <v>0</v>
      </c>
      <c r="AS136" s="204">
        <f>SUM(AS137:AS139)</f>
        <v>0</v>
      </c>
      <c r="AT136" s="200">
        <f>SUM(AT137:AT139)</f>
        <v>0</v>
      </c>
      <c r="AU136" s="205">
        <f>SUMIFS(Input!$U$2:$U$54,Input!$C$2:$C$54,Export!$AS$130,Input!$V$2:$V$54,$AC136)</f>
        <v>0</v>
      </c>
      <c r="AV136" s="206">
        <f>SUM(AV137:AV139)</f>
        <v>0</v>
      </c>
      <c r="AW136" s="204">
        <f>SUM(AW137:AW139)</f>
        <v>0</v>
      </c>
      <c r="AX136" s="200">
        <f>SUM(AX137:AX139)</f>
        <v>0</v>
      </c>
      <c r="AY136" s="205">
        <f>SUMIFS(Input!$U$2:$U$54,Input!$C$2:$C$54,Export!$AW$130,Input!$V$2:$V$54,$AC136)</f>
        <v>0</v>
      </c>
      <c r="AZ136" s="206">
        <f>SUM(AZ137:AZ139)</f>
        <v>0</v>
      </c>
      <c r="BA136" s="204">
        <f>SUM(BA137:BA139)</f>
        <v>0</v>
      </c>
      <c r="BB136" s="200">
        <f>SUM(BB137:BB139)</f>
        <v>0</v>
      </c>
      <c r="BC136" s="205">
        <f>SUMIFS(Input!$U$2:$U$54,Input!$C$2:$C$54,Export!$BA$130,Input!$V$2:$V$54,$AC136)</f>
        <v>0</v>
      </c>
      <c r="BD136" s="206">
        <f>SUM(BD137:BD139)</f>
        <v>0</v>
      </c>
      <c r="BE136" s="204">
        <f>SUM(BE137:BE139)</f>
        <v>0</v>
      </c>
      <c r="BF136" s="200">
        <f>SUM(BF137:BF139)</f>
        <v>0</v>
      </c>
      <c r="BG136" s="205">
        <f>SUMIFS(Input!$U$2:$U$54,Input!$C$2:$C$54,Export!$BE$130,Input!$V$2:$V$54,$AC136)</f>
        <v>0</v>
      </c>
      <c r="BH136" s="206">
        <f>SUM(BH137:BH139)</f>
        <v>0</v>
      </c>
      <c r="BI136" s="204">
        <f>SUM(BI137:BI139)</f>
        <v>0</v>
      </c>
      <c r="BJ136" s="200">
        <f>SUM(BJ137:BJ139)</f>
        <v>0</v>
      </c>
      <c r="BK136" s="205">
        <f>SUMIFS(Input!$U$2:$U$54,Input!$C$2:$C$54,Export!$BI$130,Input!$V$2:$V$54,$AC136)</f>
        <v>0</v>
      </c>
      <c r="BL136" s="206">
        <f>SUM(BL137:BL139)</f>
        <v>0</v>
      </c>
      <c r="BM136" s="204">
        <f>SUM(BM137:BM139)</f>
        <v>0</v>
      </c>
      <c r="BN136" s="200">
        <f>SUM(BN137:BN139)</f>
        <v>0</v>
      </c>
      <c r="BO136" s="205">
        <f>SUMIFS(Input!$U$2:$U$54,Input!$C$2:$C$54,Export!$BM$130,Input!$V$2:$V$54,$AC136)</f>
        <v>0</v>
      </c>
      <c r="BP136" s="206">
        <f>SUM(BP137:BP139)</f>
        <v>0</v>
      </c>
      <c r="BQ136" s="204">
        <f>SUM(BQ137:BQ139)</f>
        <v>0</v>
      </c>
      <c r="BR136" s="200">
        <f>SUM(BR137:BR139)</f>
        <v>0</v>
      </c>
      <c r="BS136" s="205">
        <f>SUMIFS(Input!$U$2:$U$54,Input!$C$2:$C$54,Export!$BQ$130,Input!$V$2:$V$54,$AC136)</f>
        <v>0</v>
      </c>
      <c r="BT136" s="206">
        <f>SUM(BT137:BT139)</f>
        <v>0</v>
      </c>
      <c r="BU136" s="204">
        <f>SUM(BU137:BU139)</f>
        <v>0</v>
      </c>
      <c r="BV136" s="200">
        <f>SUM(BV137:BV139)</f>
        <v>0</v>
      </c>
      <c r="BW136" s="200">
        <f>SUM(BW137:BW139)</f>
        <v>0</v>
      </c>
      <c r="BX136" s="206">
        <f>SUM(BX137:BX139)</f>
        <v>0</v>
      </c>
      <c r="BY136" s="207">
        <f>SUMIFS(Input!$Q$2:$Q$54,Input!$C$2:$C$54,BY$130,Input!$V$2:$V$54,$AC136)</f>
        <v>0</v>
      </c>
      <c r="BZ136" s="205">
        <f>SUMIFS(Input!$R$2:$R$54,Input!$C$2:$C$54,BY$130,Input!$V$2:$V$54,$AC136)</f>
        <v>0</v>
      </c>
      <c r="CA136" s="200">
        <f>IFERROR(AQ136/AO136*BY136,0)</f>
        <v>0</v>
      </c>
      <c r="CB136" s="206">
        <f>IFERROR(AR136/AO136*BY136,0)</f>
        <v>0</v>
      </c>
      <c r="CC136" s="207">
        <f>SUMIFS(Input!$Q$2:$Q$54,Input!$C$2:$C$54,CC$130,Input!$V$2:$V$54,$AC136)</f>
        <v>0</v>
      </c>
      <c r="CD136" s="205">
        <f>SUMIFS(Input!$R$2:$R$54,Input!$C$2:$C$54,CC$130,Input!$V$2:$V$54,$AC136)</f>
        <v>0</v>
      </c>
      <c r="CE136" s="200">
        <f>IFERROR(AU136/AS136*CC136,0)</f>
        <v>0</v>
      </c>
      <c r="CF136" s="206">
        <f>IFERROR(AV136/AS136*CC136,0)</f>
        <v>0</v>
      </c>
      <c r="CG136" s="207">
        <f>SUMIFS(Input!$Q$2:$Q$54,Input!$C$2:$C$54,CG$130,Input!$V$2:$V$54,$AC136)</f>
        <v>0</v>
      </c>
      <c r="CH136" s="205">
        <f>SUMIFS(Input!$R$2:$R$54,Input!$C$2:$C$54,CG$130,Input!$V$2:$V$54,$AC136)</f>
        <v>0</v>
      </c>
      <c r="CI136" s="200">
        <f>IFERROR(AY136/AW136*CG136,0)</f>
        <v>0</v>
      </c>
      <c r="CJ136" s="206">
        <f>IFERROR(AZ136/AW136*CG136,0)</f>
        <v>0</v>
      </c>
      <c r="CK136" s="207">
        <f>SUMIFS(Input!$Q$2:$Q$54,Input!$C$2:$C$54,CK$130,Input!$V$2:$V$54,$AC136)</f>
        <v>0</v>
      </c>
      <c r="CL136" s="205">
        <f>SUMIFS(Input!$R$2:$R$54,Input!$C$2:$C$54,CK$130,Input!$V$2:$V$54,$AC136)</f>
        <v>0</v>
      </c>
      <c r="CM136" s="200">
        <f>IFERROR(BC136/BA136*CK136,0)</f>
        <v>0</v>
      </c>
      <c r="CN136" s="206">
        <f>IFERROR(BD136/BA136*CK136,0)</f>
        <v>0</v>
      </c>
      <c r="CO136" s="207">
        <f>SUMIFS(Input!$Q$2:$Q$54,Input!$C$2:$C$54,CO$130,Input!$V$2:$V$54,$AC136)</f>
        <v>0</v>
      </c>
      <c r="CP136" s="205">
        <f>SUMIFS(Input!$R$2:$R$54,Input!$C$2:$C$54,CO$130,Input!$V$2:$V$54,$AC136)</f>
        <v>0</v>
      </c>
      <c r="CQ136" s="200">
        <f>IFERROR(BG136/BE136*CO136,0)</f>
        <v>0</v>
      </c>
      <c r="CR136" s="206">
        <f>IFERROR(BH136/BE136*CO136,0)</f>
        <v>0</v>
      </c>
      <c r="CS136" s="207">
        <f>SUMIFS(Input!$Q$2:$Q$54,Input!$C$2:$C$54,CS$130,Input!$V$2:$V$54,$AC136)</f>
        <v>0</v>
      </c>
      <c r="CT136" s="205">
        <f>SUMIFS(Input!$R$2:$R$54,Input!$C$2:$C$54,CS$130,Input!$V$2:$V$54,$AC136)</f>
        <v>0</v>
      </c>
      <c r="CU136" s="200">
        <f>IFERROR(BK136/BI136*CS136,0)</f>
        <v>0</v>
      </c>
      <c r="CV136" s="206">
        <f>IFERROR(BL136/BI136*CS136,0)</f>
        <v>0</v>
      </c>
      <c r="CW136" s="207">
        <f>SUMIFS(Input!$Q$2:$Q$54,Input!$C$2:$C$54,CW$130,Input!$V$2:$V$54,$AC136)</f>
        <v>0</v>
      </c>
      <c r="CX136" s="205">
        <f>SUMIFS(Input!$R$2:$R$54,Input!$C$2:$C$54,CW$130,Input!$V$2:$V$54,$AC136)</f>
        <v>0</v>
      </c>
      <c r="CY136" s="200">
        <f>IFERROR(BO136/BM136*CW136,0)</f>
        <v>0</v>
      </c>
      <c r="CZ136" s="206">
        <f>IFERROR(BP136/BM136*CW136,0)</f>
        <v>0</v>
      </c>
      <c r="DA136" s="207">
        <f>SUMIFS(Input!$Q$2:$Q$54,Input!$C$2:$C$54,DA$130,Input!$V$2:$V$54,$AC136)</f>
        <v>0</v>
      </c>
      <c r="DB136" s="205">
        <f>SUMIFS(Input!$R$2:$R$54,Input!$C$2:$C$54,DA$130,Input!$V$2:$V$54,$AC136)</f>
        <v>0</v>
      </c>
      <c r="DC136" s="200">
        <f>IFERROR(BS136/BQ136*DA136,0)</f>
        <v>0</v>
      </c>
      <c r="DD136" s="206">
        <f>IFERROR(BT136/BQ136*DA136,0)</f>
        <v>0</v>
      </c>
      <c r="DE136" s="204">
        <f>BY136+CC136+CG136+CK136+CO136+CS136+CW136+DA136</f>
        <v>0</v>
      </c>
      <c r="DF136" s="200">
        <f t="shared" ref="DF136:DH136" si="8">BZ136+CD136+CH136+CL136+CP136+CT136+CX136+DB136</f>
        <v>0</v>
      </c>
      <c r="DG136" s="200">
        <f t="shared" si="8"/>
        <v>0</v>
      </c>
      <c r="DH136" s="206">
        <f t="shared" si="8"/>
        <v>0</v>
      </c>
      <c r="DI136" s="208">
        <f>SUMIFS(Input!L$2:L$54,Input!$V$2:$V$54,$AC136)</f>
        <v>0</v>
      </c>
      <c r="DJ136" s="201">
        <f>SUMIFS(Input!M$2:M$54,Input!$V$2:$V$54,$AC136)</f>
        <v>0</v>
      </c>
      <c r="DK136" s="201">
        <f>SUMIFS(Input!N$2:N$54,Input!$V$2:$V$54,$AC136)</f>
        <v>0</v>
      </c>
      <c r="DL136" s="201">
        <f>SUMIFS(Input!O$2:O$54,Input!$V$2:$V$54,$AC136)</f>
        <v>0</v>
      </c>
      <c r="DM136" s="201">
        <f>SUMIFS(Input!P$2:P$54,Input!$V$2:$V$54,$AC136)</f>
        <v>0</v>
      </c>
      <c r="DN136" s="206">
        <f>SUM(DI136:DM136)</f>
        <v>0</v>
      </c>
      <c r="DO136" s="209"/>
      <c r="DP136" s="210"/>
      <c r="DQ136" s="210"/>
      <c r="DR136" s="210"/>
      <c r="DS136" s="205">
        <f>'Ref-Tab'!$B$3</f>
        <v>1.6</v>
      </c>
    </row>
    <row r="137" spans="14:129" s="139" customFormat="1" ht="12">
      <c r="N137" s="134"/>
      <c r="O137" s="211" t="str">
        <f t="shared" ref="O137:O151" ca="1" si="9">$D$5</f>
        <v>SSOE_202</v>
      </c>
      <c r="P137" s="212" t="str">
        <f t="shared" ref="P137:P151" si="10">$D$10</f>
        <v>-</v>
      </c>
      <c r="Q137" s="213" t="str">
        <f t="shared" ref="Q137:Q151" si="11">$D$12</f>
        <v>-</v>
      </c>
      <c r="R137" s="214"/>
      <c r="S137" s="215"/>
      <c r="T137" s="215"/>
      <c r="U137" s="215"/>
      <c r="V137" s="216"/>
      <c r="W137" s="217"/>
      <c r="X137" s="218">
        <f t="shared" ref="X137:X151" ca="1" si="12">$D$25</f>
        <v>46002.746673032409</v>
      </c>
      <c r="Y137" s="219" t="str">
        <f t="shared" ref="Y137:Y151" ca="1" si="13">$D$7</f>
        <v>C:\ALW-D Daten\Akt Verband Swissolar neu\Projekte aktuell\2025 SSOE\Formulare\[SSOE_2025_Formular_SW_dfi1.xlsx]Total</v>
      </c>
      <c r="Z137" s="220" t="str">
        <f t="shared" ref="Z137:Z151" si="14">$D$26</f>
        <v>Daten für Import plausibel</v>
      </c>
      <c r="AA137" s="221" t="s">
        <v>576</v>
      </c>
      <c r="AB137" s="222">
        <f t="shared" ref="AB137:AB151" si="15">$D$8</f>
        <v>2025</v>
      </c>
      <c r="AC137" s="223" t="str">
        <f>AC136</f>
        <v>Flachkollektor</v>
      </c>
      <c r="AD137" s="224" t="s">
        <v>5</v>
      </c>
      <c r="AE137" s="214"/>
      <c r="AF137" s="215"/>
      <c r="AG137" s="215"/>
      <c r="AH137" s="215"/>
      <c r="AI137" s="215"/>
      <c r="AJ137" s="216"/>
      <c r="AK137" s="214"/>
      <c r="AL137" s="215"/>
      <c r="AM137" s="215"/>
      <c r="AN137" s="216"/>
      <c r="AO137" s="225">
        <f>SUMIFS(Input!$D$2:$D$54,Input!$C$2:$C$54,Export!$AO$130,Input!$V$2:$V$54,$AC137)</f>
        <v>0</v>
      </c>
      <c r="AP137" s="226">
        <f>SUMIFS(Input!$E$2:$E$54,Input!$C$2:$C$54,Export!$AO$130,Input!$V$2:$V$54,$AC137)</f>
        <v>0</v>
      </c>
      <c r="AQ137" s="227">
        <f>IFERROR(AQ136/AO136*AO137,0)</f>
        <v>0</v>
      </c>
      <c r="AR137" s="228">
        <f>SUMIFS(Input!$Z$2:$Z$54,Input!$C$2:$C$54,Export!$AO$130,Input!$V$2:$V$54,$AC137)</f>
        <v>0</v>
      </c>
      <c r="AS137" s="225">
        <f>SUMIFS(Input!$D$2:$D$54,Input!$C$2:$C$54,Export!$AS$130,Input!$V$2:$V$54,$AC137)</f>
        <v>0</v>
      </c>
      <c r="AT137" s="226">
        <f>SUMIFS(Input!$E$2:$E$54,Input!$C$2:$C$54,Export!$AS$130,Input!$V$2:$V$54,$AC137)</f>
        <v>0</v>
      </c>
      <c r="AU137" s="227">
        <f>IFERROR(AU136/AS136*AS137,0)</f>
        <v>0</v>
      </c>
      <c r="AV137" s="228">
        <f>SUMIFS(Input!$Z$2:$Z$54,Input!$C$2:$C$54,Export!$AS$130,Input!$V$2:$V$54,$AC137)</f>
        <v>0</v>
      </c>
      <c r="AW137" s="225">
        <f>SUMIFS(Input!$D$2:$D$54,Input!$C$2:$C$54,Export!$AW$130,Input!$V$2:$V$54,$AC137)</f>
        <v>0</v>
      </c>
      <c r="AX137" s="226">
        <f>SUMIFS(Input!$E$2:$E$54,Input!$C$2:$C$54,Export!$AW$130,Input!$V$2:$V$54,$AC137)</f>
        <v>0</v>
      </c>
      <c r="AY137" s="227">
        <f>IFERROR(AY136/AW136*AW137,0)</f>
        <v>0</v>
      </c>
      <c r="AZ137" s="228">
        <f>SUMIFS(Input!$Z$2:$Z$54,Input!$C$2:$C$54,Export!$AW$130,Input!$V$2:$V$54,$AC137)</f>
        <v>0</v>
      </c>
      <c r="BA137" s="225">
        <f>SUMIFS(Input!$D$2:$D$54,Input!$C$2:$C$54,Export!$BA$130,Input!$V$2:$V$54,$AC137)</f>
        <v>0</v>
      </c>
      <c r="BB137" s="226">
        <f>SUMIFS(Input!$E$2:$E$54,Input!$C$2:$C$54,Export!$BA$130,Input!$V$2:$V$54,$AC137)</f>
        <v>0</v>
      </c>
      <c r="BC137" s="227">
        <f>IFERROR(BC136/BA136*BA137,0)</f>
        <v>0</v>
      </c>
      <c r="BD137" s="228">
        <f>SUMIFS(Input!$Z$2:$Z$54,Input!$C$2:$C$54,Export!$BA$130,Input!$V$2:$V$54,$AC137)</f>
        <v>0</v>
      </c>
      <c r="BE137" s="225">
        <f>SUMIFS(Input!$D$2:$D$54,Input!$C$2:$C$54,Export!$BE$130,Input!$V$2:$V$54,$AC137)</f>
        <v>0</v>
      </c>
      <c r="BF137" s="226">
        <f>SUMIFS(Input!$E$2:$E$54,Input!$C$2:$C$54,Export!$BE$130,Input!$V$2:$V$54,$AC137)</f>
        <v>0</v>
      </c>
      <c r="BG137" s="227">
        <f>IFERROR(BG136/BE136*BE137,0)</f>
        <v>0</v>
      </c>
      <c r="BH137" s="228">
        <f>SUMIFS(Input!$Z$2:$Z$54,Input!$C$2:$C$54,Export!$BE$130,Input!$V$2:$V$54,$AC137)</f>
        <v>0</v>
      </c>
      <c r="BI137" s="225">
        <f>SUMIFS(Input!$D$2:$D$54,Input!$C$2:$C$54,Export!$BI$130,Input!$V$2:$V$54,$AC137)</f>
        <v>0</v>
      </c>
      <c r="BJ137" s="226">
        <f>SUMIFS(Input!$E$2:$E$54,Input!$C$2:$C$54,Export!$BI$130,Input!$V$2:$V$54,$AC137)</f>
        <v>0</v>
      </c>
      <c r="BK137" s="227">
        <f>IFERROR(BK136/BI136*BI137,0)</f>
        <v>0</v>
      </c>
      <c r="BL137" s="228">
        <f>SUMIFS(Input!$Z$2:$Z$54,Input!$C$2:$C$54,Export!$BI$130,Input!$V$2:$V$54,$AC137)</f>
        <v>0</v>
      </c>
      <c r="BM137" s="225">
        <f>SUMIFS(Input!$D$2:$D$54,Input!$C$2:$C$54,Export!$BM$130,Input!$V$2:$V$54,$AC137)</f>
        <v>0</v>
      </c>
      <c r="BN137" s="226">
        <f>SUMIFS(Input!$E$2:$E$54,Input!$C$2:$C$54,Export!$BM$130,Input!$V$2:$V$54,$AC137)</f>
        <v>0</v>
      </c>
      <c r="BO137" s="227">
        <f>IFERROR(BO136/BM136*BM137,0)</f>
        <v>0</v>
      </c>
      <c r="BP137" s="228">
        <f>SUMIFS(Input!$Z$2:$Z$54,Input!$C$2:$C$54,Export!$BM$130,Input!$V$2:$V$54,$AC137)</f>
        <v>0</v>
      </c>
      <c r="BQ137" s="225">
        <f>SUMIFS(Input!$D$2:$D$54,Input!$C$2:$C$54,Export!$BQ$130,Input!$V$2:$V$54,$AC137)</f>
        <v>0</v>
      </c>
      <c r="BR137" s="226">
        <f>SUMIFS(Input!$E$2:$E$54,Input!$C$2:$C$54,Export!$BQ$130,Input!$V$2:$V$54,$AC137)</f>
        <v>0</v>
      </c>
      <c r="BS137" s="227">
        <f>IFERROR(BS136/BQ136*BQ137,0)</f>
        <v>0</v>
      </c>
      <c r="BT137" s="228">
        <f>SUMIFS(Input!$Z$2:$Z$54,Input!$C$2:$C$54,Export!$BQ$130,Input!$V$2:$V$54,$AC137)</f>
        <v>0</v>
      </c>
      <c r="BU137" s="225">
        <f>AO137+AS137+AW137+BA137+BE137+BI137+BM137+BQ137</f>
        <v>0</v>
      </c>
      <c r="BV137" s="226">
        <f t="shared" ref="BV137:BX139" si="16">AP137+AT137+AX137+BB137+BF137+BJ137+BN137+BR137</f>
        <v>0</v>
      </c>
      <c r="BW137" s="226">
        <f t="shared" si="16"/>
        <v>0</v>
      </c>
      <c r="BX137" s="228">
        <f t="shared" si="16"/>
        <v>0</v>
      </c>
      <c r="BY137" s="229"/>
      <c r="BZ137" s="230"/>
      <c r="CA137" s="230"/>
      <c r="CB137" s="231"/>
      <c r="CC137" s="229"/>
      <c r="CD137" s="230"/>
      <c r="CE137" s="230"/>
      <c r="CF137" s="231"/>
      <c r="CG137" s="229"/>
      <c r="CH137" s="230"/>
      <c r="CI137" s="230"/>
      <c r="CJ137" s="231"/>
      <c r="CK137" s="229"/>
      <c r="CL137" s="230"/>
      <c r="CM137" s="230"/>
      <c r="CN137" s="231"/>
      <c r="CO137" s="229"/>
      <c r="CP137" s="230"/>
      <c r="CQ137" s="230"/>
      <c r="CR137" s="231"/>
      <c r="CS137" s="229"/>
      <c r="CT137" s="230"/>
      <c r="CU137" s="230"/>
      <c r="CV137" s="231"/>
      <c r="CW137" s="229"/>
      <c r="CX137" s="230"/>
      <c r="CY137" s="230"/>
      <c r="CZ137" s="231"/>
      <c r="DA137" s="229"/>
      <c r="DB137" s="230"/>
      <c r="DC137" s="230"/>
      <c r="DD137" s="231"/>
      <c r="DE137" s="229"/>
      <c r="DF137" s="230"/>
      <c r="DG137" s="230"/>
      <c r="DH137" s="231"/>
      <c r="DI137" s="232"/>
      <c r="DJ137" s="230"/>
      <c r="DK137" s="230"/>
      <c r="DL137" s="230"/>
      <c r="DM137" s="230"/>
      <c r="DN137" s="231"/>
      <c r="DO137" s="229"/>
      <c r="DP137" s="230"/>
      <c r="DQ137" s="230"/>
      <c r="DR137" s="230"/>
      <c r="DS137" s="226">
        <f>'Ref-Tab'!$B$3</f>
        <v>1.6</v>
      </c>
    </row>
    <row r="138" spans="14:129" s="139" customFormat="1" ht="12">
      <c r="N138" s="134"/>
      <c r="O138" s="211" t="str">
        <f t="shared" ca="1" si="9"/>
        <v>SSOE_202</v>
      </c>
      <c r="P138" s="212" t="str">
        <f t="shared" si="10"/>
        <v>-</v>
      </c>
      <c r="Q138" s="213" t="str">
        <f t="shared" si="11"/>
        <v>-</v>
      </c>
      <c r="R138" s="214"/>
      <c r="S138" s="215"/>
      <c r="T138" s="215"/>
      <c r="U138" s="215"/>
      <c r="V138" s="216"/>
      <c r="W138" s="217"/>
      <c r="X138" s="218">
        <f t="shared" ca="1" si="12"/>
        <v>46002.746673032409</v>
      </c>
      <c r="Y138" s="219" t="str">
        <f t="shared" ca="1" si="13"/>
        <v>C:\ALW-D Daten\Akt Verband Swissolar neu\Projekte aktuell\2025 SSOE\Formulare\[SSOE_2025_Formular_SW_dfi1.xlsx]Total</v>
      </c>
      <c r="Z138" s="220" t="str">
        <f t="shared" si="14"/>
        <v>Daten für Import plausibel</v>
      </c>
      <c r="AA138" s="221" t="s">
        <v>577</v>
      </c>
      <c r="AB138" s="222">
        <f t="shared" si="15"/>
        <v>2025</v>
      </c>
      <c r="AC138" s="223" t="str">
        <f>AC137</f>
        <v>Flachkollektor</v>
      </c>
      <c r="AD138" s="233" t="s">
        <v>6</v>
      </c>
      <c r="AE138" s="214"/>
      <c r="AF138" s="215"/>
      <c r="AG138" s="215"/>
      <c r="AH138" s="215"/>
      <c r="AI138" s="215"/>
      <c r="AJ138" s="216"/>
      <c r="AK138" s="214"/>
      <c r="AL138" s="215"/>
      <c r="AM138" s="215"/>
      <c r="AN138" s="216"/>
      <c r="AO138" s="234">
        <f>SUMIFS(Input!$F$2:$F$54,Input!$C$2:$C$54,Export!$AO$130,Input!$V$2:$V$54,$AC138)</f>
        <v>0</v>
      </c>
      <c r="AP138" s="235">
        <f>SUMIFS(Input!$G$2:$G$54,Input!$C$2:$C$54,Export!$AO$130,Input!$V$2:$V$54,$AC138)</f>
        <v>0</v>
      </c>
      <c r="AQ138" s="227">
        <f>IFERROR(AQ136/AO136*AO138,0)</f>
        <v>0</v>
      </c>
      <c r="AR138" s="236">
        <f>SUMIFS(Input!$AA$2:$AA$54,Input!$C$2:$C$54,Export!$AO$130,Input!$V$2:$V$54,$AC138)</f>
        <v>0</v>
      </c>
      <c r="AS138" s="234">
        <f>SUMIFS(Input!$F$2:$F$54,Input!$C$2:$C$54,Export!$AS$130,Input!$V$2:$V$54,$AC138)</f>
        <v>0</v>
      </c>
      <c r="AT138" s="235">
        <f>SUMIFS(Input!$G$2:$G$54,Input!$C$2:$C$54,Export!$AS$130,Input!$V$2:$V$54,$AC138)</f>
        <v>0</v>
      </c>
      <c r="AU138" s="227">
        <f>IFERROR(AU136/AS136*AS138,0)</f>
        <v>0</v>
      </c>
      <c r="AV138" s="236">
        <f>SUMIFS(Input!$AA$2:$AA$54,Input!$C$2:$C$54,Export!$AS$130,Input!$V$2:$V$54,$AC138)</f>
        <v>0</v>
      </c>
      <c r="AW138" s="234">
        <f>SUMIFS(Input!$F$2:$F$54,Input!$C$2:$C$54,Export!$AW$130,Input!$V$2:$V$54,$AC138)</f>
        <v>0</v>
      </c>
      <c r="AX138" s="235">
        <f>SUMIFS(Input!$G$2:$G$54,Input!$C$2:$C$54,Export!$AW$130,Input!$V$2:$V$54,$AC138)</f>
        <v>0</v>
      </c>
      <c r="AY138" s="227">
        <f>IFERROR(AY136/AW136*AW138,0)</f>
        <v>0</v>
      </c>
      <c r="AZ138" s="236">
        <f>SUMIFS(Input!$AA$2:$AA$54,Input!$C$2:$C$54,Export!$AW$130,Input!$V$2:$V$54,$AC138)</f>
        <v>0</v>
      </c>
      <c r="BA138" s="234">
        <f>SUMIFS(Input!$F$2:$F$54,Input!$C$2:$C$54,Export!$BA$130,Input!$V$2:$V$54,$AC138)</f>
        <v>0</v>
      </c>
      <c r="BB138" s="235">
        <f>SUMIFS(Input!$G$2:$G$54,Input!$C$2:$C$54,Export!$BA$130,Input!$V$2:$V$54,$AC138)</f>
        <v>0</v>
      </c>
      <c r="BC138" s="227">
        <f>IFERROR(BC136/BA136*BA138,0)</f>
        <v>0</v>
      </c>
      <c r="BD138" s="236">
        <f>SUMIFS(Input!$AA$2:$AA$54,Input!$C$2:$C$54,Export!$BA$130,Input!$V$2:$V$54,$AC138)</f>
        <v>0</v>
      </c>
      <c r="BE138" s="234">
        <f>SUMIFS(Input!$F$2:$F$54,Input!$C$2:$C$54,Export!$BE$130,Input!$V$2:$V$54,$AC138)</f>
        <v>0</v>
      </c>
      <c r="BF138" s="235">
        <f>SUMIFS(Input!$G$2:$G$54,Input!$C$2:$C$54,Export!$BE$130,Input!$V$2:$V$54,$AC138)</f>
        <v>0</v>
      </c>
      <c r="BG138" s="227">
        <f>IFERROR(BG136/BE136*BE138,0)</f>
        <v>0</v>
      </c>
      <c r="BH138" s="236">
        <f>SUMIFS(Input!$AA$2:$AA$54,Input!$C$2:$C$54,Export!$BE$130,Input!$V$2:$V$54,$AC138)</f>
        <v>0</v>
      </c>
      <c r="BI138" s="234">
        <f>SUMIFS(Input!$F$2:$F$54,Input!$C$2:$C$54,Export!$BI$130,Input!$V$2:$V$54,$AC138)</f>
        <v>0</v>
      </c>
      <c r="BJ138" s="235">
        <f>SUMIFS(Input!$G$2:$G$54,Input!$C$2:$C$54,Export!$BI$130,Input!$V$2:$V$54,$AC138)</f>
        <v>0</v>
      </c>
      <c r="BK138" s="227">
        <f>IFERROR(BK136/BI136*BI138,0)</f>
        <v>0</v>
      </c>
      <c r="BL138" s="236">
        <f>SUMIFS(Input!$AA$2:$AA$54,Input!$C$2:$C$54,Export!$BI$130,Input!$V$2:$V$54,$AC138)</f>
        <v>0</v>
      </c>
      <c r="BM138" s="234">
        <f>SUMIFS(Input!$F$2:$F$54,Input!$C$2:$C$54,Export!$BM$130,Input!$V$2:$V$54,$AC138)</f>
        <v>0</v>
      </c>
      <c r="BN138" s="235">
        <f>SUMIFS(Input!$G$2:$G$54,Input!$C$2:$C$54,Export!$BM$130,Input!$V$2:$V$54,$AC138)</f>
        <v>0</v>
      </c>
      <c r="BO138" s="227">
        <f>IFERROR(BO136/BM136*BM138,0)</f>
        <v>0</v>
      </c>
      <c r="BP138" s="236">
        <f>SUMIFS(Input!$AA$2:$AA$54,Input!$C$2:$C$54,Export!$BM$130,Input!$V$2:$V$54,$AC138)</f>
        <v>0</v>
      </c>
      <c r="BQ138" s="234">
        <f>SUMIFS(Input!$F$2:$F$54,Input!$C$2:$C$54,Export!$BQ$130,Input!$V$2:$V$54,$AC138)</f>
        <v>0</v>
      </c>
      <c r="BR138" s="235">
        <f>SUMIFS(Input!$G$2:$G$54,Input!$C$2:$C$54,Export!$BQ$130,Input!$V$2:$V$54,$AC138)</f>
        <v>0</v>
      </c>
      <c r="BS138" s="227">
        <f>IFERROR(BS136/BQ136*BQ138,0)</f>
        <v>0</v>
      </c>
      <c r="BT138" s="236">
        <f>SUMIFS(Input!$AA$2:$AA$54,Input!$C$2:$C$54,Export!$BQ$130,Input!$V$2:$V$54,$AC138)</f>
        <v>0</v>
      </c>
      <c r="BU138" s="225">
        <f t="shared" ref="BU138" si="17">AO138+AS138+AW138+BA138+BE138+BI138+BM138+BQ138</f>
        <v>0</v>
      </c>
      <c r="BV138" s="226">
        <f t="shared" si="16"/>
        <v>0</v>
      </c>
      <c r="BW138" s="226">
        <f t="shared" si="16"/>
        <v>0</v>
      </c>
      <c r="BX138" s="228">
        <f t="shared" si="16"/>
        <v>0</v>
      </c>
      <c r="BY138" s="237"/>
      <c r="BZ138" s="230"/>
      <c r="CA138" s="230"/>
      <c r="CB138" s="231"/>
      <c r="CC138" s="237"/>
      <c r="CD138" s="230"/>
      <c r="CE138" s="230"/>
      <c r="CF138" s="231"/>
      <c r="CG138" s="237"/>
      <c r="CH138" s="230"/>
      <c r="CI138" s="230"/>
      <c r="CJ138" s="231"/>
      <c r="CK138" s="237"/>
      <c r="CL138" s="230"/>
      <c r="CM138" s="230"/>
      <c r="CN138" s="231"/>
      <c r="CO138" s="237"/>
      <c r="CP138" s="230"/>
      <c r="CQ138" s="230"/>
      <c r="CR138" s="231"/>
      <c r="CS138" s="237"/>
      <c r="CT138" s="230"/>
      <c r="CU138" s="230"/>
      <c r="CV138" s="231"/>
      <c r="CW138" s="237"/>
      <c r="CX138" s="230"/>
      <c r="CY138" s="230"/>
      <c r="CZ138" s="231"/>
      <c r="DA138" s="229"/>
      <c r="DB138" s="230"/>
      <c r="DC138" s="230"/>
      <c r="DD138" s="231"/>
      <c r="DE138" s="229"/>
      <c r="DF138" s="230"/>
      <c r="DG138" s="230"/>
      <c r="DH138" s="231"/>
      <c r="DI138" s="232"/>
      <c r="DJ138" s="230"/>
      <c r="DK138" s="230"/>
      <c r="DL138" s="230"/>
      <c r="DM138" s="230"/>
      <c r="DN138" s="231"/>
      <c r="DO138" s="229"/>
      <c r="DP138" s="230"/>
      <c r="DQ138" s="230"/>
      <c r="DR138" s="230"/>
      <c r="DS138" s="226">
        <f>'Ref-Tab'!$B$3</f>
        <v>1.6</v>
      </c>
    </row>
    <row r="139" spans="14:129" s="139" customFormat="1" ht="12">
      <c r="N139" s="134"/>
      <c r="O139" s="238" t="str">
        <f t="shared" ca="1" si="9"/>
        <v>SSOE_202</v>
      </c>
      <c r="P139" s="239" t="str">
        <f t="shared" si="10"/>
        <v>-</v>
      </c>
      <c r="Q139" s="240" t="str">
        <f t="shared" si="11"/>
        <v>-</v>
      </c>
      <c r="R139" s="241"/>
      <c r="S139" s="242"/>
      <c r="T139" s="242"/>
      <c r="U139" s="242"/>
      <c r="V139" s="243"/>
      <c r="W139" s="244"/>
      <c r="X139" s="245">
        <f t="shared" ca="1" si="12"/>
        <v>46002.746673032409</v>
      </c>
      <c r="Y139" s="246" t="str">
        <f t="shared" ca="1" si="13"/>
        <v>C:\ALW-D Daten\Akt Verband Swissolar neu\Projekte aktuell\2025 SSOE\Formulare\[SSOE_2025_Formular_SW_dfi1.xlsx]Total</v>
      </c>
      <c r="Z139" s="247" t="str">
        <f t="shared" si="14"/>
        <v>Daten für Import plausibel</v>
      </c>
      <c r="AA139" s="248" t="s">
        <v>578</v>
      </c>
      <c r="AB139" s="249">
        <f t="shared" si="15"/>
        <v>2025</v>
      </c>
      <c r="AC139" s="250" t="str">
        <f>AC138</f>
        <v>Flachkollektor</v>
      </c>
      <c r="AD139" s="251" t="s">
        <v>7</v>
      </c>
      <c r="AE139" s="241"/>
      <c r="AF139" s="242"/>
      <c r="AG139" s="242"/>
      <c r="AH139" s="242"/>
      <c r="AI139" s="242"/>
      <c r="AJ139" s="243"/>
      <c r="AK139" s="241"/>
      <c r="AL139" s="242"/>
      <c r="AM139" s="242"/>
      <c r="AN139" s="243"/>
      <c r="AO139" s="252">
        <f>SUMIFS(Input!$H$2:$H$54,Input!$C$2:$C$54,Export!$AO$130,Input!$V$2:$V$54,$AC139)</f>
        <v>0</v>
      </c>
      <c r="AP139" s="253">
        <f>SUMIFS(Input!$I$2:$I$54,Input!$C$2:$C$54,Export!$AO$130,Input!$V$2:$V$54,$AC139)</f>
        <v>0</v>
      </c>
      <c r="AQ139" s="254">
        <f>IFERROR(AQ136/AO136*AO139,0)</f>
        <v>0</v>
      </c>
      <c r="AR139" s="255">
        <f>SUMIFS(Input!$AB$2:$AB$54,Input!$C$2:$C$54,Export!$AO$130,Input!$V$2:$V$54,$AC139)</f>
        <v>0</v>
      </c>
      <c r="AS139" s="252">
        <f>SUMIFS(Input!$H$2:$H$54,Input!$C$2:$C$54,Export!$AS$130,Input!$V$2:$V$54,$AC139)</f>
        <v>0</v>
      </c>
      <c r="AT139" s="253">
        <f>SUMIFS(Input!$I$2:$I$54,Input!$C$2:$C$54,Export!$AS$130,Input!$V$2:$V$54,$AC139)</f>
        <v>0</v>
      </c>
      <c r="AU139" s="254">
        <f>IFERROR(AU136/AS136*AS139,0)</f>
        <v>0</v>
      </c>
      <c r="AV139" s="255">
        <f>SUMIFS(Input!$AB$2:$AB$54,Input!$C$2:$C$54,Export!$AS$130,Input!$V$2:$V$54,$AC139)</f>
        <v>0</v>
      </c>
      <c r="AW139" s="252">
        <f>SUMIFS(Input!$H$2:$H$54,Input!$C$2:$C$54,Export!$AW$130,Input!$V$2:$V$54,$AC139)</f>
        <v>0</v>
      </c>
      <c r="AX139" s="253">
        <f>SUMIFS(Input!$I$2:$I$54,Input!$C$2:$C$54,Export!$AW$130,Input!$V$2:$V$54,$AC139)</f>
        <v>0</v>
      </c>
      <c r="AY139" s="254">
        <f>IFERROR(AY136/AW136*AW139,0)</f>
        <v>0</v>
      </c>
      <c r="AZ139" s="255">
        <f>SUMIFS(Input!$AB$2:$AB$54,Input!$C$2:$C$54,Export!$AW$130,Input!$V$2:$V$54,$AC139)</f>
        <v>0</v>
      </c>
      <c r="BA139" s="252">
        <f>SUMIFS(Input!$H$2:$H$54,Input!$C$2:$C$54,Export!$BA$130,Input!$V$2:$V$54,$AC139)</f>
        <v>0</v>
      </c>
      <c r="BB139" s="253">
        <f>SUMIFS(Input!$I$2:$I$54,Input!$C$2:$C$54,Export!$BA$130,Input!$V$2:$V$54,$AC139)</f>
        <v>0</v>
      </c>
      <c r="BC139" s="254">
        <f>IFERROR(BC136/BA136*BA139,0)</f>
        <v>0</v>
      </c>
      <c r="BD139" s="255">
        <f>SUMIFS(Input!$AB$2:$AB$54,Input!$C$2:$C$54,Export!$BA$130,Input!$V$2:$V$54,$AC139)</f>
        <v>0</v>
      </c>
      <c r="BE139" s="252">
        <f>SUMIFS(Input!$H$2:$H$54,Input!$C$2:$C$54,Export!$BE$130,Input!$V$2:$V$54,$AC139)</f>
        <v>0</v>
      </c>
      <c r="BF139" s="253">
        <f>SUMIFS(Input!$I$2:$I$54,Input!$C$2:$C$54,Export!$BE$130,Input!$V$2:$V$54,$AC139)</f>
        <v>0</v>
      </c>
      <c r="BG139" s="254">
        <f>IFERROR(BG136/BE136*BE139,0)</f>
        <v>0</v>
      </c>
      <c r="BH139" s="255">
        <f>SUMIFS(Input!$AB$2:$AB$54,Input!$C$2:$C$54,Export!$BE$130,Input!$V$2:$V$54,$AC139)</f>
        <v>0</v>
      </c>
      <c r="BI139" s="252">
        <f>SUMIFS(Input!$H$2:$H$54,Input!$C$2:$C$54,Export!$BI$130,Input!$V$2:$V$54,$AC139)</f>
        <v>0</v>
      </c>
      <c r="BJ139" s="253">
        <f>SUMIFS(Input!$I$2:$I$54,Input!$C$2:$C$54,Export!$BI$130,Input!$V$2:$V$54,$AC139)</f>
        <v>0</v>
      </c>
      <c r="BK139" s="254">
        <f>IFERROR(BK136/BI136*BI139,0)</f>
        <v>0</v>
      </c>
      <c r="BL139" s="255">
        <f>SUMIFS(Input!$AB$2:$AB$54,Input!$C$2:$C$54,Export!$BI$130,Input!$V$2:$V$54,$AC139)</f>
        <v>0</v>
      </c>
      <c r="BM139" s="252">
        <f>SUMIFS(Input!$H$2:$H$54,Input!$C$2:$C$54,Export!$BM$130,Input!$V$2:$V$54,$AC139)</f>
        <v>0</v>
      </c>
      <c r="BN139" s="253">
        <f>SUMIFS(Input!$I$2:$I$54,Input!$C$2:$C$54,Export!$BM$130,Input!$V$2:$V$54,$AC139)</f>
        <v>0</v>
      </c>
      <c r="BO139" s="254">
        <f>IFERROR(BO136/BM136*BM139,0)</f>
        <v>0</v>
      </c>
      <c r="BP139" s="255">
        <f>SUMIFS(Input!$AB$2:$AB$54,Input!$C$2:$C$54,Export!$BM$130,Input!$V$2:$V$54,$AC139)</f>
        <v>0</v>
      </c>
      <c r="BQ139" s="252">
        <f>SUMIFS(Input!$H$2:$H$54,Input!$C$2:$C$54,Export!$BQ$130,Input!$V$2:$V$54,$AC139)</f>
        <v>0</v>
      </c>
      <c r="BR139" s="253">
        <f>SUMIFS(Input!$I$2:$I$54,Input!$C$2:$C$54,Export!$BQ$130,Input!$V$2:$V$54,$AC139)</f>
        <v>0</v>
      </c>
      <c r="BS139" s="254">
        <f>IFERROR(BS136/BQ136*BQ139,0)</f>
        <v>0</v>
      </c>
      <c r="BT139" s="255">
        <f>SUMIFS(Input!$AB$2:$AB$54,Input!$C$2:$C$54,Export!$BQ$130,Input!$V$2:$V$54,$AC139)</f>
        <v>0</v>
      </c>
      <c r="BU139" s="256">
        <f>AO139+AS139+AW139+BA139+BE139+BI139+BM139+BQ139</f>
        <v>0</v>
      </c>
      <c r="BV139" s="257">
        <f t="shared" si="16"/>
        <v>0</v>
      </c>
      <c r="BW139" s="257">
        <f t="shared" si="16"/>
        <v>0</v>
      </c>
      <c r="BX139" s="258">
        <f t="shared" si="16"/>
        <v>0</v>
      </c>
      <c r="BY139" s="259"/>
      <c r="BZ139" s="260"/>
      <c r="CA139" s="260"/>
      <c r="CB139" s="261"/>
      <c r="CC139" s="259"/>
      <c r="CD139" s="260"/>
      <c r="CE139" s="260"/>
      <c r="CF139" s="261"/>
      <c r="CG139" s="259"/>
      <c r="CH139" s="260"/>
      <c r="CI139" s="260"/>
      <c r="CJ139" s="261"/>
      <c r="CK139" s="259"/>
      <c r="CL139" s="260"/>
      <c r="CM139" s="260"/>
      <c r="CN139" s="261"/>
      <c r="CO139" s="259"/>
      <c r="CP139" s="260"/>
      <c r="CQ139" s="260"/>
      <c r="CR139" s="261"/>
      <c r="CS139" s="259"/>
      <c r="CT139" s="260"/>
      <c r="CU139" s="260"/>
      <c r="CV139" s="261"/>
      <c r="CW139" s="259"/>
      <c r="CX139" s="260"/>
      <c r="CY139" s="260"/>
      <c r="CZ139" s="261"/>
      <c r="DA139" s="262"/>
      <c r="DB139" s="260"/>
      <c r="DC139" s="260"/>
      <c r="DD139" s="261"/>
      <c r="DE139" s="262"/>
      <c r="DF139" s="260"/>
      <c r="DG139" s="260"/>
      <c r="DH139" s="261"/>
      <c r="DI139" s="263"/>
      <c r="DJ139" s="260"/>
      <c r="DK139" s="260"/>
      <c r="DL139" s="260"/>
      <c r="DM139" s="260"/>
      <c r="DN139" s="261"/>
      <c r="DO139" s="262"/>
      <c r="DP139" s="260"/>
      <c r="DQ139" s="260"/>
      <c r="DR139" s="260"/>
      <c r="DS139" s="257">
        <f>'Ref-Tab'!$B$3</f>
        <v>1.6</v>
      </c>
    </row>
    <row r="140" spans="14:129" s="139" customFormat="1" ht="12">
      <c r="N140" s="134"/>
      <c r="O140" s="184" t="str">
        <f ca="1">$D$5</f>
        <v>SSOE_202</v>
      </c>
      <c r="P140" s="185" t="str">
        <f>$D$10</f>
        <v>-</v>
      </c>
      <c r="Q140" s="186" t="str">
        <f>$D$12</f>
        <v>-</v>
      </c>
      <c r="R140" s="187">
        <f>$D$17</f>
        <v>0</v>
      </c>
      <c r="S140" s="188">
        <f>$D$18</f>
        <v>0</v>
      </c>
      <c r="T140" s="188">
        <f>$D$19</f>
        <v>0</v>
      </c>
      <c r="U140" s="188">
        <f>$D$20</f>
        <v>0</v>
      </c>
      <c r="V140" s="189">
        <f>$D$21</f>
        <v>0</v>
      </c>
      <c r="W140" s="190">
        <f>$D$16</f>
        <v>0</v>
      </c>
      <c r="X140" s="191">
        <f ca="1">$D$25</f>
        <v>46002.746673032409</v>
      </c>
      <c r="Y140" s="192" t="str">
        <f t="shared" ca="1" si="13"/>
        <v>C:\ALW-D Daten\Akt Verband Swissolar neu\Projekte aktuell\2025 SSOE\Formulare\[SSOE_2025_Formular_SW_dfi1.xlsx]Total</v>
      </c>
      <c r="Z140" s="193" t="str">
        <f>$D$26</f>
        <v>Daten für Import plausibel</v>
      </c>
      <c r="AA140" s="194" t="s">
        <v>579</v>
      </c>
      <c r="AB140" s="195">
        <f>$D$8</f>
        <v>2025</v>
      </c>
      <c r="AC140" s="196" t="str">
        <f>IF(Sprache="deutsch",Sprachen!$A$53,IF(Sprache="Français",Sprachen!$B$53,Sprachen!$C$53))</f>
        <v>Röhrenkollektor</v>
      </c>
      <c r="AD140" s="197" t="s">
        <v>9</v>
      </c>
      <c r="AE140" s="198">
        <f>Total!$C$16</f>
        <v>0</v>
      </c>
      <c r="AF140" s="199">
        <f>Total!$C$17</f>
        <v>0</v>
      </c>
      <c r="AG140" s="199">
        <f>Total!$C$18</f>
        <v>0</v>
      </c>
      <c r="AH140" s="200">
        <f>SUM(AE140:AG140)</f>
        <v>0</v>
      </c>
      <c r="AI140" s="201">
        <f>Total!$C$20</f>
        <v>0</v>
      </c>
      <c r="AJ140" s="202">
        <f>AH140-AI140</f>
        <v>0</v>
      </c>
      <c r="AK140" s="203">
        <f>Total!$I$16</f>
        <v>0</v>
      </c>
      <c r="AL140" s="201">
        <f>Total!$I$17</f>
        <v>0</v>
      </c>
      <c r="AM140" s="201">
        <f>Total!$I$18</f>
        <v>0</v>
      </c>
      <c r="AN140" s="202">
        <f>SUM(AK140:AM140)</f>
        <v>0</v>
      </c>
      <c r="AO140" s="204">
        <f>SUM(AO141:AO143)</f>
        <v>0</v>
      </c>
      <c r="AP140" s="200">
        <f>SUM(AP141:AP143)</f>
        <v>0</v>
      </c>
      <c r="AQ140" s="205">
        <f>SUMIFS(Input!$U$2:$U$54,Input!$C$2:$C$54,Export!$AO$130,Input!$V$2:$V$54,$AC140)</f>
        <v>0</v>
      </c>
      <c r="AR140" s="206">
        <f>SUM(AR141:AR143)</f>
        <v>0</v>
      </c>
      <c r="AS140" s="204">
        <f>SUM(AS141:AS143)</f>
        <v>0</v>
      </c>
      <c r="AT140" s="200">
        <f>SUM(AT141:AT143)</f>
        <v>0</v>
      </c>
      <c r="AU140" s="205">
        <f>SUMIFS(Input!$U$2:$U$54,Input!$C$2:$C$54,Export!$AS$130,Input!$V$2:$V$54,$AC140)</f>
        <v>0</v>
      </c>
      <c r="AV140" s="206">
        <f>SUM(AV141:AV143)</f>
        <v>0</v>
      </c>
      <c r="AW140" s="204">
        <f>SUM(AW141:AW143)</f>
        <v>0</v>
      </c>
      <c r="AX140" s="200">
        <f>SUM(AX141:AX143)</f>
        <v>0</v>
      </c>
      <c r="AY140" s="205">
        <f>SUMIFS(Input!$U$2:$U$54,Input!$C$2:$C$54,Export!$AW$130,Input!$V$2:$V$54,$AC140)</f>
        <v>0</v>
      </c>
      <c r="AZ140" s="206">
        <f>SUM(AZ141:AZ143)</f>
        <v>0</v>
      </c>
      <c r="BA140" s="204">
        <f>SUM(BA141:BA143)</f>
        <v>0</v>
      </c>
      <c r="BB140" s="200">
        <f>SUM(BB141:BB143)</f>
        <v>0</v>
      </c>
      <c r="BC140" s="205">
        <f>SUMIFS(Input!$U$2:$U$54,Input!$C$2:$C$54,Export!$BA$130,Input!$V$2:$V$54,$AC140)</f>
        <v>0</v>
      </c>
      <c r="BD140" s="206">
        <f>SUM(BD141:BD143)</f>
        <v>0</v>
      </c>
      <c r="BE140" s="204">
        <f>SUM(BE141:BE143)</f>
        <v>0</v>
      </c>
      <c r="BF140" s="200">
        <f>SUM(BF141:BF143)</f>
        <v>0</v>
      </c>
      <c r="BG140" s="205">
        <f>SUMIFS(Input!$U$2:$U$54,Input!$C$2:$C$54,Export!$BE$130,Input!$V$2:$V$54,$AC140)</f>
        <v>0</v>
      </c>
      <c r="BH140" s="206">
        <f>SUM(BH141:BH143)</f>
        <v>0</v>
      </c>
      <c r="BI140" s="204">
        <f>SUM(BI141:BI143)</f>
        <v>0</v>
      </c>
      <c r="BJ140" s="200">
        <f>SUM(BJ141:BJ143)</f>
        <v>0</v>
      </c>
      <c r="BK140" s="205">
        <f>SUMIFS(Input!$U$2:$U$54,Input!$C$2:$C$54,Export!$BI$130,Input!$V$2:$V$54,$AC140)</f>
        <v>0</v>
      </c>
      <c r="BL140" s="206">
        <f>SUM(BL141:BL143)</f>
        <v>0</v>
      </c>
      <c r="BM140" s="204">
        <f>SUM(BM141:BM143)</f>
        <v>0</v>
      </c>
      <c r="BN140" s="200">
        <f>SUM(BN141:BN143)</f>
        <v>0</v>
      </c>
      <c r="BO140" s="205">
        <f>SUMIFS(Input!$U$2:$U$54,Input!$C$2:$C$54,Export!$BM$130,Input!$V$2:$V$54,$AC140)</f>
        <v>0</v>
      </c>
      <c r="BP140" s="206">
        <f>SUM(BP141:BP143)</f>
        <v>0</v>
      </c>
      <c r="BQ140" s="204">
        <f>SUM(BQ141:BQ143)</f>
        <v>0</v>
      </c>
      <c r="BR140" s="200">
        <f>SUM(BR141:BR143)</f>
        <v>0</v>
      </c>
      <c r="BS140" s="205">
        <f>SUMIFS(Input!$U$2:$U$54,Input!$C$2:$C$54,Export!$BQ$130,Input!$V$2:$V$54,$AC140)</f>
        <v>0</v>
      </c>
      <c r="BT140" s="206">
        <f>SUM(BT141:BT143)</f>
        <v>0</v>
      </c>
      <c r="BU140" s="204">
        <f>SUM(BU141:BU143)</f>
        <v>0</v>
      </c>
      <c r="BV140" s="200">
        <f>SUM(BV141:BV143)</f>
        <v>0</v>
      </c>
      <c r="BW140" s="200">
        <f>SUM(BW141:BW143)</f>
        <v>0</v>
      </c>
      <c r="BX140" s="206">
        <f>SUM(BX141:BX143)</f>
        <v>0</v>
      </c>
      <c r="BY140" s="207">
        <f>SUMIFS(Input!$Q$2:$Q$54,Input!$C$2:$C$54,BY$130,Input!$V$2:$V$54,$AC140)</f>
        <v>0</v>
      </c>
      <c r="BZ140" s="205">
        <f>SUMIFS(Input!$R$2:$R$54,Input!$C$2:$C$54,BY$130,Input!$V$2:$V$54,$AC140)</f>
        <v>0</v>
      </c>
      <c r="CA140" s="200">
        <f>IFERROR(AQ140/AO140*BY140,0)</f>
        <v>0</v>
      </c>
      <c r="CB140" s="206">
        <f>IFERROR(AR140/AO140*BY140,0)</f>
        <v>0</v>
      </c>
      <c r="CC140" s="207">
        <f>SUMIFS(Input!$Q$2:$Q$54,Input!$C$2:$C$54,CC$130,Input!$V$2:$V$54,$AC140)</f>
        <v>0</v>
      </c>
      <c r="CD140" s="205">
        <f>SUMIFS(Input!$R$2:$R$54,Input!$C$2:$C$54,CC$130,Input!$V$2:$V$54,$AC140)</f>
        <v>0</v>
      </c>
      <c r="CE140" s="200">
        <f>IFERROR(AU140/AS140*CC140,0)</f>
        <v>0</v>
      </c>
      <c r="CF140" s="206">
        <f>IFERROR(AV140/AS140*CC140,0)</f>
        <v>0</v>
      </c>
      <c r="CG140" s="207">
        <f>SUMIFS(Input!$Q$2:$Q$54,Input!$C$2:$C$54,CG$130,Input!$V$2:$V$54,$AC140)</f>
        <v>0</v>
      </c>
      <c r="CH140" s="205">
        <f>SUMIFS(Input!$R$2:$R$54,Input!$C$2:$C$54,CG$130,Input!$V$2:$V$54,$AC140)</f>
        <v>0</v>
      </c>
      <c r="CI140" s="200">
        <f>IFERROR(AY140/AW140*CG140,0)</f>
        <v>0</v>
      </c>
      <c r="CJ140" s="206">
        <f>IFERROR(AZ140/AW140*CG140,0)</f>
        <v>0</v>
      </c>
      <c r="CK140" s="207">
        <f>SUMIFS(Input!$Q$2:$Q$54,Input!$C$2:$C$54,CK$130,Input!$V$2:$V$54,$AC140)</f>
        <v>0</v>
      </c>
      <c r="CL140" s="205">
        <f>SUMIFS(Input!$R$2:$R$54,Input!$C$2:$C$54,CK$130,Input!$V$2:$V$54,$AC140)</f>
        <v>0</v>
      </c>
      <c r="CM140" s="200">
        <f>IFERROR(BC140/BA140*CK140,0)</f>
        <v>0</v>
      </c>
      <c r="CN140" s="206">
        <f>IFERROR(BD140/BA140*CK140,0)</f>
        <v>0</v>
      </c>
      <c r="CO140" s="207">
        <f>SUMIFS(Input!$Q$2:$Q$54,Input!$C$2:$C$54,CO$130,Input!$V$2:$V$54,$AC140)</f>
        <v>0</v>
      </c>
      <c r="CP140" s="205">
        <f>SUMIFS(Input!$R$2:$R$54,Input!$C$2:$C$54,CO$130,Input!$V$2:$V$54,$AC140)</f>
        <v>0</v>
      </c>
      <c r="CQ140" s="200">
        <f>IFERROR(BG140/BE140*CO140,0)</f>
        <v>0</v>
      </c>
      <c r="CR140" s="206">
        <f>IFERROR(BH140/BE140*CO140,0)</f>
        <v>0</v>
      </c>
      <c r="CS140" s="207">
        <f>SUMIFS(Input!$Q$2:$Q$54,Input!$C$2:$C$54,CS$130,Input!$V$2:$V$54,$AC140)</f>
        <v>0</v>
      </c>
      <c r="CT140" s="205">
        <f>SUMIFS(Input!$R$2:$R$54,Input!$C$2:$C$54,CS$130,Input!$V$2:$V$54,$AC140)</f>
        <v>0</v>
      </c>
      <c r="CU140" s="200">
        <f>IFERROR(BK140/BI140*CS140,0)</f>
        <v>0</v>
      </c>
      <c r="CV140" s="206">
        <f>IFERROR(BL140/BI140*CS140,0)</f>
        <v>0</v>
      </c>
      <c r="CW140" s="207">
        <f>SUMIFS(Input!$Q$2:$Q$54,Input!$C$2:$C$54,CW$130,Input!$V$2:$V$54,$AC140)</f>
        <v>0</v>
      </c>
      <c r="CX140" s="205">
        <f>SUMIFS(Input!$R$2:$R$54,Input!$C$2:$C$54,CW$130,Input!$V$2:$V$54,$AC140)</f>
        <v>0</v>
      </c>
      <c r="CY140" s="200">
        <f>IFERROR(BO140/BM140*CW140,0)</f>
        <v>0</v>
      </c>
      <c r="CZ140" s="206">
        <f>IFERROR(BP140/BM140*CW140,0)</f>
        <v>0</v>
      </c>
      <c r="DA140" s="207">
        <f>SUMIFS(Input!$Q$2:$Q$54,Input!$C$2:$C$54,DA$130,Input!$V$2:$V$54,$AC140)</f>
        <v>0</v>
      </c>
      <c r="DB140" s="205">
        <f>SUMIFS(Input!$R$2:$R$54,Input!$C$2:$C$54,DA$130,Input!$V$2:$V$54,$AC140)</f>
        <v>0</v>
      </c>
      <c r="DC140" s="200">
        <f>IFERROR(BS140/BQ140*DA140,0)</f>
        <v>0</v>
      </c>
      <c r="DD140" s="206">
        <f>IFERROR(BT140/BQ140*DA140,0)</f>
        <v>0</v>
      </c>
      <c r="DE140" s="204">
        <f>BY140+CC140+CG140+CK140+CO140+CS140+CW140+DA140</f>
        <v>0</v>
      </c>
      <c r="DF140" s="200">
        <f t="shared" ref="DF140:DH140" si="18">BZ140+CD140+CH140+CL140+CP140+CT140+CX140+DB140</f>
        <v>0</v>
      </c>
      <c r="DG140" s="200">
        <f t="shared" si="18"/>
        <v>0</v>
      </c>
      <c r="DH140" s="206">
        <f t="shared" si="18"/>
        <v>0</v>
      </c>
      <c r="DI140" s="208">
        <f>SUMIFS(Input!L$2:L$54,Input!$V$2:$V$54,$AC140)</f>
        <v>0</v>
      </c>
      <c r="DJ140" s="201">
        <f>SUMIFS(Input!M$2:M$54,Input!$V$2:$V$54,$AC140)</f>
        <v>0</v>
      </c>
      <c r="DK140" s="201">
        <f>SUMIFS(Input!N$2:N$54,Input!$V$2:$V$54,$AC140)</f>
        <v>0</v>
      </c>
      <c r="DL140" s="201">
        <f>SUMIFS(Input!O$2:O$54,Input!$V$2:$V$54,$AC140)</f>
        <v>0</v>
      </c>
      <c r="DM140" s="201">
        <f>SUMIFS(Input!P$2:P$54,Input!$V$2:$V$54,$AC140)</f>
        <v>0</v>
      </c>
      <c r="DN140" s="206">
        <f>SUM(DI140:DM140)</f>
        <v>0</v>
      </c>
      <c r="DO140" s="209"/>
      <c r="DP140" s="210"/>
      <c r="DQ140" s="210"/>
      <c r="DR140" s="210"/>
      <c r="DS140" s="205">
        <f>'Ref-Tab'!$B$3</f>
        <v>1.6</v>
      </c>
    </row>
    <row r="141" spans="14:129" s="139" customFormat="1" ht="12">
      <c r="N141" s="134"/>
      <c r="O141" s="211" t="str">
        <f t="shared" ca="1" si="9"/>
        <v>SSOE_202</v>
      </c>
      <c r="P141" s="212" t="str">
        <f t="shared" si="10"/>
        <v>-</v>
      </c>
      <c r="Q141" s="213" t="str">
        <f t="shared" si="11"/>
        <v>-</v>
      </c>
      <c r="R141" s="214"/>
      <c r="S141" s="215"/>
      <c r="T141" s="215"/>
      <c r="U141" s="215"/>
      <c r="V141" s="216"/>
      <c r="W141" s="217"/>
      <c r="X141" s="218">
        <f t="shared" ca="1" si="12"/>
        <v>46002.746673032409</v>
      </c>
      <c r="Y141" s="219" t="str">
        <f t="shared" ca="1" si="13"/>
        <v>C:\ALW-D Daten\Akt Verband Swissolar neu\Projekte aktuell\2025 SSOE\Formulare\[SSOE_2025_Formular_SW_dfi1.xlsx]Total</v>
      </c>
      <c r="Z141" s="220" t="str">
        <f t="shared" si="14"/>
        <v>Daten für Import plausibel</v>
      </c>
      <c r="AA141" s="221" t="s">
        <v>580</v>
      </c>
      <c r="AB141" s="222">
        <f t="shared" si="15"/>
        <v>2025</v>
      </c>
      <c r="AC141" s="223" t="str">
        <f>AC140</f>
        <v>Röhrenkollektor</v>
      </c>
      <c r="AD141" s="224" t="s">
        <v>5</v>
      </c>
      <c r="AE141" s="214"/>
      <c r="AF141" s="215"/>
      <c r="AG141" s="215"/>
      <c r="AH141" s="215"/>
      <c r="AI141" s="215"/>
      <c r="AJ141" s="216"/>
      <c r="AK141" s="214"/>
      <c r="AL141" s="215"/>
      <c r="AM141" s="215"/>
      <c r="AN141" s="216"/>
      <c r="AO141" s="225">
        <f>SUMIFS(Input!$D$2:$D$54,Input!$C$2:$C$54,Export!$AO$130,Input!$V$2:$V$54,$AC141)</f>
        <v>0</v>
      </c>
      <c r="AP141" s="226">
        <f>SUMIFS(Input!$E$2:$E$54,Input!$C$2:$C$54,Export!$AO$130,Input!$V$2:$V$54,$AC141)</f>
        <v>0</v>
      </c>
      <c r="AQ141" s="227">
        <f>IFERROR(AQ140/AO140*AO141,0)</f>
        <v>0</v>
      </c>
      <c r="AR141" s="228">
        <f>SUMIFS(Input!$Z$2:$Z$54,Input!$C$2:$C$54,Export!$AO$130,Input!$V$2:$V$54,$AC141)</f>
        <v>0</v>
      </c>
      <c r="AS141" s="225">
        <f>SUMIFS(Input!$D$2:$D$54,Input!$C$2:$C$54,Export!$AS$130,Input!$V$2:$V$54,$AC141)</f>
        <v>0</v>
      </c>
      <c r="AT141" s="226">
        <f>SUMIFS(Input!$E$2:$E$54,Input!$C$2:$C$54,Export!$AS$130,Input!$V$2:$V$54,$AC141)</f>
        <v>0</v>
      </c>
      <c r="AU141" s="227">
        <f>IFERROR(AU140/AS140*AS141,0)</f>
        <v>0</v>
      </c>
      <c r="AV141" s="228">
        <f>SUMIFS(Input!$Z$2:$Z$54,Input!$C$2:$C$54,Export!$AS$130,Input!$V$2:$V$54,$AC141)</f>
        <v>0</v>
      </c>
      <c r="AW141" s="225">
        <f>SUMIFS(Input!$D$2:$D$54,Input!$C$2:$C$54,Export!$AW$130,Input!$V$2:$V$54,$AC141)</f>
        <v>0</v>
      </c>
      <c r="AX141" s="226">
        <f>SUMIFS(Input!$E$2:$E$54,Input!$C$2:$C$54,Export!$AW$130,Input!$V$2:$V$54,$AC141)</f>
        <v>0</v>
      </c>
      <c r="AY141" s="227">
        <f>IFERROR(AY140/AW140*AW141,0)</f>
        <v>0</v>
      </c>
      <c r="AZ141" s="228">
        <f>SUMIFS(Input!$Z$2:$Z$54,Input!$C$2:$C$54,Export!$AW$130,Input!$V$2:$V$54,$AC141)</f>
        <v>0</v>
      </c>
      <c r="BA141" s="225">
        <f>SUMIFS(Input!$D$2:$D$54,Input!$C$2:$C$54,Export!$BA$130,Input!$V$2:$V$54,$AC141)</f>
        <v>0</v>
      </c>
      <c r="BB141" s="226">
        <f>SUMIFS(Input!$E$2:$E$54,Input!$C$2:$C$54,Export!$BA$130,Input!$V$2:$V$54,$AC141)</f>
        <v>0</v>
      </c>
      <c r="BC141" s="227">
        <f>IFERROR(BC140/BA140*BA141,0)</f>
        <v>0</v>
      </c>
      <c r="BD141" s="228">
        <f>SUMIFS(Input!$Z$2:$Z$54,Input!$C$2:$C$54,Export!$BA$130,Input!$V$2:$V$54,$AC141)</f>
        <v>0</v>
      </c>
      <c r="BE141" s="225">
        <f>SUMIFS(Input!$D$2:$D$54,Input!$C$2:$C$54,Export!$BE$130,Input!$V$2:$V$54,$AC141)</f>
        <v>0</v>
      </c>
      <c r="BF141" s="226">
        <f>SUMIFS(Input!$E$2:$E$54,Input!$C$2:$C$54,Export!$BE$130,Input!$V$2:$V$54,$AC141)</f>
        <v>0</v>
      </c>
      <c r="BG141" s="227">
        <f>IFERROR(BG140/BE140*BE141,0)</f>
        <v>0</v>
      </c>
      <c r="BH141" s="228">
        <f>SUMIFS(Input!$Z$2:$Z$54,Input!$C$2:$C$54,Export!$BE$130,Input!$V$2:$V$54,$AC141)</f>
        <v>0</v>
      </c>
      <c r="BI141" s="225">
        <f>SUMIFS(Input!$D$2:$D$54,Input!$C$2:$C$54,Export!$BI$130,Input!$V$2:$V$54,$AC141)</f>
        <v>0</v>
      </c>
      <c r="BJ141" s="226">
        <f>SUMIFS(Input!$E$2:$E$54,Input!$C$2:$C$54,Export!$BI$130,Input!$V$2:$V$54,$AC141)</f>
        <v>0</v>
      </c>
      <c r="BK141" s="227">
        <f>IFERROR(BK140/BI140*BI141,0)</f>
        <v>0</v>
      </c>
      <c r="BL141" s="228">
        <f>SUMIFS(Input!$Z$2:$Z$54,Input!$C$2:$C$54,Export!$BI$130,Input!$V$2:$V$54,$AC141)</f>
        <v>0</v>
      </c>
      <c r="BM141" s="225">
        <f>SUMIFS(Input!$D$2:$D$54,Input!$C$2:$C$54,Export!$BM$130,Input!$V$2:$V$54,$AC141)</f>
        <v>0</v>
      </c>
      <c r="BN141" s="226">
        <f>SUMIFS(Input!$E$2:$E$54,Input!$C$2:$C$54,Export!$BM$130,Input!$V$2:$V$54,$AC141)</f>
        <v>0</v>
      </c>
      <c r="BO141" s="227">
        <f>IFERROR(BO140/BM140*BM141,0)</f>
        <v>0</v>
      </c>
      <c r="BP141" s="228">
        <f>SUMIFS(Input!$Z$2:$Z$54,Input!$C$2:$C$54,Export!$BM$130,Input!$V$2:$V$54,$AC141)</f>
        <v>0</v>
      </c>
      <c r="BQ141" s="225">
        <f>SUMIFS(Input!$D$2:$D$54,Input!$C$2:$C$54,Export!$BQ$130,Input!$V$2:$V$54,$AC141)</f>
        <v>0</v>
      </c>
      <c r="BR141" s="226">
        <f>SUMIFS(Input!$E$2:$E$54,Input!$C$2:$C$54,Export!$BQ$130,Input!$V$2:$V$54,$AC141)</f>
        <v>0</v>
      </c>
      <c r="BS141" s="227">
        <f>IFERROR(BS140/BQ140*BQ141,0)</f>
        <v>0</v>
      </c>
      <c r="BT141" s="228">
        <f>SUMIFS(Input!$Z$2:$Z$54,Input!$C$2:$C$54,Export!$BQ$130,Input!$V$2:$V$54,$AC141)</f>
        <v>0</v>
      </c>
      <c r="BU141" s="225">
        <f>AO141+AS141+AW141+BA141+BE141+BI141+BM141+BQ141</f>
        <v>0</v>
      </c>
      <c r="BV141" s="226">
        <f t="shared" ref="BV141:BX143" si="19">AP141+AT141+AX141+BB141+BF141+BJ141+BN141+BR141</f>
        <v>0</v>
      </c>
      <c r="BW141" s="226">
        <f t="shared" si="19"/>
        <v>0</v>
      </c>
      <c r="BX141" s="228">
        <f t="shared" si="19"/>
        <v>0</v>
      </c>
      <c r="BY141" s="229"/>
      <c r="BZ141" s="230"/>
      <c r="CA141" s="230"/>
      <c r="CB141" s="231"/>
      <c r="CC141" s="229"/>
      <c r="CD141" s="230"/>
      <c r="CE141" s="230"/>
      <c r="CF141" s="231"/>
      <c r="CG141" s="229"/>
      <c r="CH141" s="230"/>
      <c r="CI141" s="230"/>
      <c r="CJ141" s="231"/>
      <c r="CK141" s="229"/>
      <c r="CL141" s="230"/>
      <c r="CM141" s="230"/>
      <c r="CN141" s="231"/>
      <c r="CO141" s="229"/>
      <c r="CP141" s="230"/>
      <c r="CQ141" s="230"/>
      <c r="CR141" s="231"/>
      <c r="CS141" s="229"/>
      <c r="CT141" s="230"/>
      <c r="CU141" s="230"/>
      <c r="CV141" s="231"/>
      <c r="CW141" s="229"/>
      <c r="CX141" s="230"/>
      <c r="CY141" s="230"/>
      <c r="CZ141" s="231"/>
      <c r="DA141" s="229"/>
      <c r="DB141" s="230"/>
      <c r="DC141" s="230"/>
      <c r="DD141" s="231"/>
      <c r="DE141" s="229"/>
      <c r="DF141" s="230"/>
      <c r="DG141" s="230"/>
      <c r="DH141" s="231"/>
      <c r="DI141" s="232"/>
      <c r="DJ141" s="230"/>
      <c r="DK141" s="230"/>
      <c r="DL141" s="230"/>
      <c r="DM141" s="230"/>
      <c r="DN141" s="231"/>
      <c r="DO141" s="229"/>
      <c r="DP141" s="230"/>
      <c r="DQ141" s="230"/>
      <c r="DR141" s="230"/>
      <c r="DS141" s="226">
        <f>'Ref-Tab'!$B$3</f>
        <v>1.6</v>
      </c>
    </row>
    <row r="142" spans="14:129" s="139" customFormat="1" ht="12">
      <c r="N142" s="134"/>
      <c r="O142" s="211" t="str">
        <f t="shared" ca="1" si="9"/>
        <v>SSOE_202</v>
      </c>
      <c r="P142" s="212" t="str">
        <f t="shared" si="10"/>
        <v>-</v>
      </c>
      <c r="Q142" s="213" t="str">
        <f t="shared" si="11"/>
        <v>-</v>
      </c>
      <c r="R142" s="214"/>
      <c r="S142" s="215"/>
      <c r="T142" s="215"/>
      <c r="U142" s="215"/>
      <c r="V142" s="216"/>
      <c r="W142" s="217"/>
      <c r="X142" s="218">
        <f t="shared" ca="1" si="12"/>
        <v>46002.746673032409</v>
      </c>
      <c r="Y142" s="219" t="str">
        <f t="shared" ca="1" si="13"/>
        <v>C:\ALW-D Daten\Akt Verband Swissolar neu\Projekte aktuell\2025 SSOE\Formulare\[SSOE_2025_Formular_SW_dfi1.xlsx]Total</v>
      </c>
      <c r="Z142" s="220" t="str">
        <f t="shared" si="14"/>
        <v>Daten für Import plausibel</v>
      </c>
      <c r="AA142" s="221" t="s">
        <v>581</v>
      </c>
      <c r="AB142" s="222">
        <f t="shared" si="15"/>
        <v>2025</v>
      </c>
      <c r="AC142" s="223" t="str">
        <f>AC141</f>
        <v>Röhrenkollektor</v>
      </c>
      <c r="AD142" s="233" t="s">
        <v>6</v>
      </c>
      <c r="AE142" s="214"/>
      <c r="AF142" s="215"/>
      <c r="AG142" s="215"/>
      <c r="AH142" s="215"/>
      <c r="AI142" s="215"/>
      <c r="AJ142" s="216"/>
      <c r="AK142" s="214"/>
      <c r="AL142" s="215"/>
      <c r="AM142" s="215"/>
      <c r="AN142" s="216"/>
      <c r="AO142" s="234">
        <f>SUMIFS(Input!$F$2:$F$54,Input!$C$2:$C$54,Export!$AO$130,Input!$V$2:$V$54,$AC142)</f>
        <v>0</v>
      </c>
      <c r="AP142" s="235">
        <f>SUMIFS(Input!$G$2:$G$54,Input!$C$2:$C$54,Export!$AO$130,Input!$V$2:$V$54,$AC142)</f>
        <v>0</v>
      </c>
      <c r="AQ142" s="227">
        <f>IFERROR(AQ140/AO140*AO142,0)</f>
        <v>0</v>
      </c>
      <c r="AR142" s="236">
        <f>SUMIFS(Input!$AA$2:$AA$54,Input!$C$2:$C$54,Export!$AO$130,Input!$V$2:$V$54,$AC142)</f>
        <v>0</v>
      </c>
      <c r="AS142" s="234">
        <f>SUMIFS(Input!$F$2:$F$54,Input!$C$2:$C$54,Export!$AS$130,Input!$V$2:$V$54,$AC142)</f>
        <v>0</v>
      </c>
      <c r="AT142" s="235">
        <f>SUMIFS(Input!$G$2:$G$54,Input!$C$2:$C$54,Export!$AS$130,Input!$V$2:$V$54,$AC142)</f>
        <v>0</v>
      </c>
      <c r="AU142" s="227">
        <f>IFERROR(AU140/AS140*AS142,0)</f>
        <v>0</v>
      </c>
      <c r="AV142" s="236">
        <f>SUMIFS(Input!$AA$2:$AA$54,Input!$C$2:$C$54,Export!$AS$130,Input!$V$2:$V$54,$AC142)</f>
        <v>0</v>
      </c>
      <c r="AW142" s="234">
        <f>SUMIFS(Input!$F$2:$F$54,Input!$C$2:$C$54,Export!$AW$130,Input!$V$2:$V$54,$AC142)</f>
        <v>0</v>
      </c>
      <c r="AX142" s="235">
        <f>SUMIFS(Input!$G$2:$G$54,Input!$C$2:$C$54,Export!$AW$130,Input!$V$2:$V$54,$AC142)</f>
        <v>0</v>
      </c>
      <c r="AY142" s="227">
        <f>IFERROR(AY140/AW140*AW142,0)</f>
        <v>0</v>
      </c>
      <c r="AZ142" s="236">
        <f>SUMIFS(Input!$AA$2:$AA$54,Input!$C$2:$C$54,Export!$AW$130,Input!$V$2:$V$54,$AC142)</f>
        <v>0</v>
      </c>
      <c r="BA142" s="234">
        <f>SUMIFS(Input!$F$2:$F$54,Input!$C$2:$C$54,Export!$BA$130,Input!$V$2:$V$54,$AC142)</f>
        <v>0</v>
      </c>
      <c r="BB142" s="235">
        <f>SUMIFS(Input!$G$2:$G$54,Input!$C$2:$C$54,Export!$BA$130,Input!$V$2:$V$54,$AC142)</f>
        <v>0</v>
      </c>
      <c r="BC142" s="227">
        <f>IFERROR(BC140/BA140*BA142,0)</f>
        <v>0</v>
      </c>
      <c r="BD142" s="236">
        <f>SUMIFS(Input!$AA$2:$AA$54,Input!$C$2:$C$54,Export!$BA$130,Input!$V$2:$V$54,$AC142)</f>
        <v>0</v>
      </c>
      <c r="BE142" s="234">
        <f>SUMIFS(Input!$F$2:$F$54,Input!$C$2:$C$54,Export!$BE$130,Input!$V$2:$V$54,$AC142)</f>
        <v>0</v>
      </c>
      <c r="BF142" s="235">
        <f>SUMIFS(Input!$G$2:$G$54,Input!$C$2:$C$54,Export!$BE$130,Input!$V$2:$V$54,$AC142)</f>
        <v>0</v>
      </c>
      <c r="BG142" s="227">
        <f>IFERROR(BG140/BE140*BE142,0)</f>
        <v>0</v>
      </c>
      <c r="BH142" s="236">
        <f>SUMIFS(Input!$AA$2:$AA$54,Input!$C$2:$C$54,Export!$BE$130,Input!$V$2:$V$54,$AC142)</f>
        <v>0</v>
      </c>
      <c r="BI142" s="234">
        <f>SUMIFS(Input!$F$2:$F$54,Input!$C$2:$C$54,Export!$BI$130,Input!$V$2:$V$54,$AC142)</f>
        <v>0</v>
      </c>
      <c r="BJ142" s="235">
        <f>SUMIFS(Input!$G$2:$G$54,Input!$C$2:$C$54,Export!$BI$130,Input!$V$2:$V$54,$AC142)</f>
        <v>0</v>
      </c>
      <c r="BK142" s="227">
        <f>IFERROR(BK140/BI140*BI142,0)</f>
        <v>0</v>
      </c>
      <c r="BL142" s="236">
        <f>SUMIFS(Input!$AA$2:$AA$54,Input!$C$2:$C$54,Export!$BI$130,Input!$V$2:$V$54,$AC142)</f>
        <v>0</v>
      </c>
      <c r="BM142" s="234">
        <f>SUMIFS(Input!$F$2:$F$54,Input!$C$2:$C$54,Export!$BM$130,Input!$V$2:$V$54,$AC142)</f>
        <v>0</v>
      </c>
      <c r="BN142" s="235">
        <f>SUMIFS(Input!$G$2:$G$54,Input!$C$2:$C$54,Export!$BM$130,Input!$V$2:$V$54,$AC142)</f>
        <v>0</v>
      </c>
      <c r="BO142" s="227">
        <f>IFERROR(BO140/BM140*BM142,0)</f>
        <v>0</v>
      </c>
      <c r="BP142" s="236">
        <f>SUMIFS(Input!$AA$2:$AA$54,Input!$C$2:$C$54,Export!$BM$130,Input!$V$2:$V$54,$AC142)</f>
        <v>0</v>
      </c>
      <c r="BQ142" s="234">
        <f>SUMIFS(Input!$F$2:$F$54,Input!$C$2:$C$54,Export!$BQ$130,Input!$V$2:$V$54,$AC142)</f>
        <v>0</v>
      </c>
      <c r="BR142" s="235">
        <f>SUMIFS(Input!$G$2:$G$54,Input!$C$2:$C$54,Export!$BQ$130,Input!$V$2:$V$54,$AC142)</f>
        <v>0</v>
      </c>
      <c r="BS142" s="227">
        <f>IFERROR(BS140/BQ140*BQ142,0)</f>
        <v>0</v>
      </c>
      <c r="BT142" s="236">
        <f>SUMIFS(Input!$AA$2:$AA$54,Input!$C$2:$C$54,Export!$BQ$130,Input!$V$2:$V$54,$AC142)</f>
        <v>0</v>
      </c>
      <c r="BU142" s="225">
        <f t="shared" ref="BU142:BU143" si="20">AO142+AS142+AW142+BA142+BE142+BI142+BM142+BQ142</f>
        <v>0</v>
      </c>
      <c r="BV142" s="226">
        <f t="shared" si="19"/>
        <v>0</v>
      </c>
      <c r="BW142" s="226">
        <f t="shared" si="19"/>
        <v>0</v>
      </c>
      <c r="BX142" s="228">
        <f t="shared" si="19"/>
        <v>0</v>
      </c>
      <c r="BY142" s="237"/>
      <c r="BZ142" s="230"/>
      <c r="CA142" s="230"/>
      <c r="CB142" s="231"/>
      <c r="CC142" s="237"/>
      <c r="CD142" s="230"/>
      <c r="CE142" s="230"/>
      <c r="CF142" s="231"/>
      <c r="CG142" s="237"/>
      <c r="CH142" s="230"/>
      <c r="CI142" s="230"/>
      <c r="CJ142" s="231"/>
      <c r="CK142" s="237"/>
      <c r="CL142" s="230"/>
      <c r="CM142" s="230"/>
      <c r="CN142" s="231"/>
      <c r="CO142" s="237"/>
      <c r="CP142" s="230"/>
      <c r="CQ142" s="230"/>
      <c r="CR142" s="231"/>
      <c r="CS142" s="237"/>
      <c r="CT142" s="230"/>
      <c r="CU142" s="230"/>
      <c r="CV142" s="231"/>
      <c r="CW142" s="237"/>
      <c r="CX142" s="230"/>
      <c r="CY142" s="230"/>
      <c r="CZ142" s="231"/>
      <c r="DA142" s="229"/>
      <c r="DB142" s="230"/>
      <c r="DC142" s="230"/>
      <c r="DD142" s="231"/>
      <c r="DE142" s="229"/>
      <c r="DF142" s="230"/>
      <c r="DG142" s="230"/>
      <c r="DH142" s="231"/>
      <c r="DI142" s="232"/>
      <c r="DJ142" s="230"/>
      <c r="DK142" s="230"/>
      <c r="DL142" s="230"/>
      <c r="DM142" s="230"/>
      <c r="DN142" s="231"/>
      <c r="DO142" s="229"/>
      <c r="DP142" s="230"/>
      <c r="DQ142" s="230"/>
      <c r="DR142" s="230"/>
      <c r="DS142" s="226">
        <f>'Ref-Tab'!$B$3</f>
        <v>1.6</v>
      </c>
    </row>
    <row r="143" spans="14:129" s="139" customFormat="1" ht="12">
      <c r="N143" s="134"/>
      <c r="O143" s="238" t="str">
        <f t="shared" ca="1" si="9"/>
        <v>SSOE_202</v>
      </c>
      <c r="P143" s="239" t="str">
        <f t="shared" si="10"/>
        <v>-</v>
      </c>
      <c r="Q143" s="240" t="str">
        <f t="shared" si="11"/>
        <v>-</v>
      </c>
      <c r="R143" s="241"/>
      <c r="S143" s="242"/>
      <c r="T143" s="242"/>
      <c r="U143" s="242"/>
      <c r="V143" s="243"/>
      <c r="W143" s="244"/>
      <c r="X143" s="245">
        <f t="shared" ca="1" si="12"/>
        <v>46002.746673032409</v>
      </c>
      <c r="Y143" s="246" t="str">
        <f t="shared" ca="1" si="13"/>
        <v>C:\ALW-D Daten\Akt Verband Swissolar neu\Projekte aktuell\2025 SSOE\Formulare\[SSOE_2025_Formular_SW_dfi1.xlsx]Total</v>
      </c>
      <c r="Z143" s="247" t="str">
        <f t="shared" si="14"/>
        <v>Daten für Import plausibel</v>
      </c>
      <c r="AA143" s="248" t="s">
        <v>582</v>
      </c>
      <c r="AB143" s="249">
        <f t="shared" si="15"/>
        <v>2025</v>
      </c>
      <c r="AC143" s="250" t="str">
        <f>AC142</f>
        <v>Röhrenkollektor</v>
      </c>
      <c r="AD143" s="251" t="s">
        <v>7</v>
      </c>
      <c r="AE143" s="241"/>
      <c r="AF143" s="242"/>
      <c r="AG143" s="242"/>
      <c r="AH143" s="242"/>
      <c r="AI143" s="242"/>
      <c r="AJ143" s="243"/>
      <c r="AK143" s="241"/>
      <c r="AL143" s="242"/>
      <c r="AM143" s="242"/>
      <c r="AN143" s="243"/>
      <c r="AO143" s="252">
        <f>SUMIFS(Input!$H$2:$H$54,Input!$C$2:$C$54,Export!$AO$130,Input!$V$2:$V$54,$AC143)</f>
        <v>0</v>
      </c>
      <c r="AP143" s="253">
        <f>SUMIFS(Input!$I$2:$I$54,Input!$C$2:$C$54,Export!$AO$130,Input!$V$2:$V$54,$AC143)</f>
        <v>0</v>
      </c>
      <c r="AQ143" s="254">
        <f>IFERROR(AQ140/AO140*AO143,0)</f>
        <v>0</v>
      </c>
      <c r="AR143" s="255">
        <f>SUMIFS(Input!$AB$2:$AB$54,Input!$C$2:$C$54,Export!$AO$130,Input!$V$2:$V$54,$AC143)</f>
        <v>0</v>
      </c>
      <c r="AS143" s="252">
        <f>SUMIFS(Input!$H$2:$H$54,Input!$C$2:$C$54,Export!$AS$130,Input!$V$2:$V$54,$AC143)</f>
        <v>0</v>
      </c>
      <c r="AT143" s="253">
        <f>SUMIFS(Input!$I$2:$I$54,Input!$C$2:$C$54,Export!$AS$130,Input!$V$2:$V$54,$AC143)</f>
        <v>0</v>
      </c>
      <c r="AU143" s="254">
        <f>IFERROR(AU140/AS140*AS143,0)</f>
        <v>0</v>
      </c>
      <c r="AV143" s="255">
        <f>SUMIFS(Input!$AB$2:$AB$54,Input!$C$2:$C$54,Export!$AS$130,Input!$V$2:$V$54,$AC143)</f>
        <v>0</v>
      </c>
      <c r="AW143" s="252">
        <f>SUMIFS(Input!$H$2:$H$54,Input!$C$2:$C$54,Export!$AW$130,Input!$V$2:$V$54,$AC143)</f>
        <v>0</v>
      </c>
      <c r="AX143" s="253">
        <f>SUMIFS(Input!$I$2:$I$54,Input!$C$2:$C$54,Export!$AW$130,Input!$V$2:$V$54,$AC143)</f>
        <v>0</v>
      </c>
      <c r="AY143" s="254">
        <f>IFERROR(AY140/AW140*AW143,0)</f>
        <v>0</v>
      </c>
      <c r="AZ143" s="255">
        <f>SUMIFS(Input!$AB$2:$AB$54,Input!$C$2:$C$54,Export!$AW$130,Input!$V$2:$V$54,$AC143)</f>
        <v>0</v>
      </c>
      <c r="BA143" s="252">
        <f>SUMIFS(Input!$H$2:$H$54,Input!$C$2:$C$54,Export!$BA$130,Input!$V$2:$V$54,$AC143)</f>
        <v>0</v>
      </c>
      <c r="BB143" s="253">
        <f>SUMIFS(Input!$I$2:$I$54,Input!$C$2:$C$54,Export!$BA$130,Input!$V$2:$V$54,$AC143)</f>
        <v>0</v>
      </c>
      <c r="BC143" s="254">
        <f>IFERROR(BC140/BA140*BA143,0)</f>
        <v>0</v>
      </c>
      <c r="BD143" s="255">
        <f>SUMIFS(Input!$AB$2:$AB$54,Input!$C$2:$C$54,Export!$BA$130,Input!$V$2:$V$54,$AC143)</f>
        <v>0</v>
      </c>
      <c r="BE143" s="252">
        <f>SUMIFS(Input!$H$2:$H$54,Input!$C$2:$C$54,Export!$BE$130,Input!$V$2:$V$54,$AC143)</f>
        <v>0</v>
      </c>
      <c r="BF143" s="253">
        <f>SUMIFS(Input!$I$2:$I$54,Input!$C$2:$C$54,Export!$BE$130,Input!$V$2:$V$54,$AC143)</f>
        <v>0</v>
      </c>
      <c r="BG143" s="254">
        <f>IFERROR(BG140/BE140*BE143,0)</f>
        <v>0</v>
      </c>
      <c r="BH143" s="255">
        <f>SUMIFS(Input!$AB$2:$AB$54,Input!$C$2:$C$54,Export!$BE$130,Input!$V$2:$V$54,$AC143)</f>
        <v>0</v>
      </c>
      <c r="BI143" s="252">
        <f>SUMIFS(Input!$H$2:$H$54,Input!$C$2:$C$54,Export!$BI$130,Input!$V$2:$V$54,$AC143)</f>
        <v>0</v>
      </c>
      <c r="BJ143" s="253">
        <f>SUMIFS(Input!$I$2:$I$54,Input!$C$2:$C$54,Export!$BI$130,Input!$V$2:$V$54,$AC143)</f>
        <v>0</v>
      </c>
      <c r="BK143" s="254">
        <f>IFERROR(BK140/BI140*BI143,0)</f>
        <v>0</v>
      </c>
      <c r="BL143" s="255">
        <f>SUMIFS(Input!$AB$2:$AB$54,Input!$C$2:$C$54,Export!$BI$130,Input!$V$2:$V$54,$AC143)</f>
        <v>0</v>
      </c>
      <c r="BM143" s="252">
        <f>SUMIFS(Input!$H$2:$H$54,Input!$C$2:$C$54,Export!$BM$130,Input!$V$2:$V$54,$AC143)</f>
        <v>0</v>
      </c>
      <c r="BN143" s="253">
        <f>SUMIFS(Input!$I$2:$I$54,Input!$C$2:$C$54,Export!$BM$130,Input!$V$2:$V$54,$AC143)</f>
        <v>0</v>
      </c>
      <c r="BO143" s="254">
        <f>IFERROR(BO140/BM140*BM143,0)</f>
        <v>0</v>
      </c>
      <c r="BP143" s="255">
        <f>SUMIFS(Input!$AB$2:$AB$54,Input!$C$2:$C$54,Export!$BM$130,Input!$V$2:$V$54,$AC143)</f>
        <v>0</v>
      </c>
      <c r="BQ143" s="252">
        <f>SUMIFS(Input!$H$2:$H$54,Input!$C$2:$C$54,Export!$BQ$130,Input!$V$2:$V$54,$AC143)</f>
        <v>0</v>
      </c>
      <c r="BR143" s="253">
        <f>SUMIFS(Input!$I$2:$I$54,Input!$C$2:$C$54,Export!$BQ$130,Input!$V$2:$V$54,$AC143)</f>
        <v>0</v>
      </c>
      <c r="BS143" s="254">
        <f>IFERROR(BS140/BQ140*BQ143,0)</f>
        <v>0</v>
      </c>
      <c r="BT143" s="255">
        <f>SUMIFS(Input!$AB$2:$AB$54,Input!$C$2:$C$54,Export!$BQ$130,Input!$V$2:$V$54,$AC143)</f>
        <v>0</v>
      </c>
      <c r="BU143" s="256">
        <f t="shared" si="20"/>
        <v>0</v>
      </c>
      <c r="BV143" s="257">
        <f t="shared" si="19"/>
        <v>0</v>
      </c>
      <c r="BW143" s="257">
        <f t="shared" si="19"/>
        <v>0</v>
      </c>
      <c r="BX143" s="258">
        <f t="shared" si="19"/>
        <v>0</v>
      </c>
      <c r="BY143" s="259"/>
      <c r="BZ143" s="260"/>
      <c r="CA143" s="260"/>
      <c r="CB143" s="261"/>
      <c r="CC143" s="259"/>
      <c r="CD143" s="260"/>
      <c r="CE143" s="260"/>
      <c r="CF143" s="261"/>
      <c r="CG143" s="259"/>
      <c r="CH143" s="260"/>
      <c r="CI143" s="260"/>
      <c r="CJ143" s="261"/>
      <c r="CK143" s="259"/>
      <c r="CL143" s="260"/>
      <c r="CM143" s="260"/>
      <c r="CN143" s="261"/>
      <c r="CO143" s="259"/>
      <c r="CP143" s="260"/>
      <c r="CQ143" s="260"/>
      <c r="CR143" s="261"/>
      <c r="CS143" s="259"/>
      <c r="CT143" s="260"/>
      <c r="CU143" s="260"/>
      <c r="CV143" s="261"/>
      <c r="CW143" s="259"/>
      <c r="CX143" s="260"/>
      <c r="CY143" s="260"/>
      <c r="CZ143" s="261"/>
      <c r="DA143" s="262"/>
      <c r="DB143" s="260"/>
      <c r="DC143" s="260"/>
      <c r="DD143" s="261"/>
      <c r="DE143" s="262"/>
      <c r="DF143" s="260"/>
      <c r="DG143" s="260"/>
      <c r="DH143" s="261"/>
      <c r="DI143" s="263"/>
      <c r="DJ143" s="260"/>
      <c r="DK143" s="260"/>
      <c r="DL143" s="260"/>
      <c r="DM143" s="260"/>
      <c r="DN143" s="261"/>
      <c r="DO143" s="262"/>
      <c r="DP143" s="260"/>
      <c r="DQ143" s="260"/>
      <c r="DR143" s="260"/>
      <c r="DS143" s="257">
        <f>'Ref-Tab'!$B$3</f>
        <v>1.6</v>
      </c>
    </row>
    <row r="144" spans="14:129" s="139" customFormat="1" ht="12">
      <c r="N144" s="134"/>
      <c r="O144" s="184" t="str">
        <f ca="1">$D$5</f>
        <v>SSOE_202</v>
      </c>
      <c r="P144" s="185" t="str">
        <f>$D$10</f>
        <v>-</v>
      </c>
      <c r="Q144" s="186" t="str">
        <f>$D$12</f>
        <v>-</v>
      </c>
      <c r="R144" s="187">
        <f>$D$17</f>
        <v>0</v>
      </c>
      <c r="S144" s="188">
        <f>$D$18</f>
        <v>0</v>
      </c>
      <c r="T144" s="188">
        <f>$D$19</f>
        <v>0</v>
      </c>
      <c r="U144" s="188">
        <f>$D$20</f>
        <v>0</v>
      </c>
      <c r="V144" s="189">
        <f>$D$21</f>
        <v>0</v>
      </c>
      <c r="W144" s="190">
        <f>$D$16</f>
        <v>0</v>
      </c>
      <c r="X144" s="191">
        <f ca="1">$D$25</f>
        <v>46002.746673032409</v>
      </c>
      <c r="Y144" s="192" t="str">
        <f t="shared" ca="1" si="13"/>
        <v>C:\ALW-D Daten\Akt Verband Swissolar neu\Projekte aktuell\2025 SSOE\Formulare\[SSOE_2025_Formular_SW_dfi1.xlsx]Total</v>
      </c>
      <c r="Z144" s="193" t="str">
        <f>$D$26</f>
        <v>Daten für Import plausibel</v>
      </c>
      <c r="AA144" s="194" t="s">
        <v>583</v>
      </c>
      <c r="AB144" s="195">
        <f>$D$8</f>
        <v>2025</v>
      </c>
      <c r="AC144" s="196" t="str">
        <f>IF(Sprache="deutsch",Sprachen!$A$54,IF(Sprache="Français",Sprachen!$B$54,Sprachen!$C$54))</f>
        <v>WISC Kollektor</v>
      </c>
      <c r="AD144" s="197" t="s">
        <v>9</v>
      </c>
      <c r="AE144" s="198">
        <f>Total!$D$16</f>
        <v>0</v>
      </c>
      <c r="AF144" s="199">
        <f>Total!$D$17</f>
        <v>0</v>
      </c>
      <c r="AG144" s="199">
        <f>Total!$D$18</f>
        <v>0</v>
      </c>
      <c r="AH144" s="200">
        <f>SUM(AE144:AG144)</f>
        <v>0</v>
      </c>
      <c r="AI144" s="201">
        <f>Total!$D$20</f>
        <v>0</v>
      </c>
      <c r="AJ144" s="202">
        <f>AH144-AI144</f>
        <v>0</v>
      </c>
      <c r="AK144" s="203">
        <f>Total!$J$16</f>
        <v>0</v>
      </c>
      <c r="AL144" s="201">
        <f>Total!$J$17</f>
        <v>0</v>
      </c>
      <c r="AM144" s="201">
        <f>Total!$J$18</f>
        <v>0</v>
      </c>
      <c r="AN144" s="202">
        <f>SUM(AK144:AM144)</f>
        <v>0</v>
      </c>
      <c r="AO144" s="204">
        <f>SUM(AO145:AO147)</f>
        <v>0</v>
      </c>
      <c r="AP144" s="200">
        <f>SUM(AP145:AP147)</f>
        <v>0</v>
      </c>
      <c r="AQ144" s="205">
        <f>SUMIFS(Input!$U$2:$U$54,Input!$C$2:$C$54,Export!$AO$130,Input!$V$2:$V$54,$AC144)</f>
        <v>0</v>
      </c>
      <c r="AR144" s="206">
        <f>SUM(AR145:AR147)</f>
        <v>0</v>
      </c>
      <c r="AS144" s="204">
        <f>SUM(AS145:AS147)</f>
        <v>0</v>
      </c>
      <c r="AT144" s="200">
        <f>SUM(AT145:AT147)</f>
        <v>0</v>
      </c>
      <c r="AU144" s="205">
        <f>SUMIFS(Input!$U$2:$U$54,Input!$C$2:$C$54,Export!$AS$130,Input!$V$2:$V$54,$AC144)</f>
        <v>0</v>
      </c>
      <c r="AV144" s="206">
        <f>SUM(AV145:AV147)</f>
        <v>0</v>
      </c>
      <c r="AW144" s="204">
        <f>SUM(AW145:AW147)</f>
        <v>0</v>
      </c>
      <c r="AX144" s="200">
        <f>SUM(AX145:AX147)</f>
        <v>0</v>
      </c>
      <c r="AY144" s="205">
        <f>SUMIFS(Input!$U$2:$U$54,Input!$C$2:$C$54,Export!$AW$130,Input!$V$2:$V$54,$AC144)</f>
        <v>0</v>
      </c>
      <c r="AZ144" s="206">
        <f>SUM(AZ145:AZ147)</f>
        <v>0</v>
      </c>
      <c r="BA144" s="204">
        <f>SUM(BA145:BA147)</f>
        <v>0</v>
      </c>
      <c r="BB144" s="200">
        <f>SUM(BB145:BB147)</f>
        <v>0</v>
      </c>
      <c r="BC144" s="205">
        <f>SUMIFS(Input!$U$2:$U$54,Input!$C$2:$C$54,Export!$BA$130,Input!$V$2:$V$54,$AC144)</f>
        <v>0</v>
      </c>
      <c r="BD144" s="206">
        <f>SUM(BD145:BD147)</f>
        <v>0</v>
      </c>
      <c r="BE144" s="204">
        <f>SUM(BE145:BE147)</f>
        <v>0</v>
      </c>
      <c r="BF144" s="200">
        <f>SUM(BF145:BF147)</f>
        <v>0</v>
      </c>
      <c r="BG144" s="205">
        <f>SUMIFS(Input!$U$2:$U$54,Input!$C$2:$C$54,Export!$BE$130,Input!$V$2:$V$54,$AC144)</f>
        <v>0</v>
      </c>
      <c r="BH144" s="206">
        <f>SUM(BH145:BH147)</f>
        <v>0</v>
      </c>
      <c r="BI144" s="204">
        <f>SUM(BI145:BI147)</f>
        <v>0</v>
      </c>
      <c r="BJ144" s="200">
        <f>SUM(BJ145:BJ147)</f>
        <v>0</v>
      </c>
      <c r="BK144" s="205">
        <f>SUMIFS(Input!$U$2:$U$54,Input!$C$2:$C$54,Export!$BI$130,Input!$V$2:$V$54,$AC144)</f>
        <v>0</v>
      </c>
      <c r="BL144" s="206">
        <f>SUM(BL145:BL147)</f>
        <v>0</v>
      </c>
      <c r="BM144" s="204">
        <f>SUM(BM145:BM147)</f>
        <v>0</v>
      </c>
      <c r="BN144" s="200">
        <f>SUM(BN145:BN147)</f>
        <v>0</v>
      </c>
      <c r="BO144" s="205">
        <f>SUMIFS(Input!$U$2:$U$54,Input!$C$2:$C$54,Export!$BM$130,Input!$V$2:$V$54,$AC144)</f>
        <v>0</v>
      </c>
      <c r="BP144" s="206">
        <f>SUM(BP145:BP147)</f>
        <v>0</v>
      </c>
      <c r="BQ144" s="204">
        <f>SUM(BQ145:BQ147)</f>
        <v>0</v>
      </c>
      <c r="BR144" s="200">
        <f>SUM(BR145:BR147)</f>
        <v>0</v>
      </c>
      <c r="BS144" s="205">
        <f>SUMIFS(Input!$U$2:$U$54,Input!$C$2:$C$54,Export!$BQ$130,Input!$V$2:$V$54,$AC144)</f>
        <v>0</v>
      </c>
      <c r="BT144" s="206">
        <f>SUM(BT145:BT147)</f>
        <v>0</v>
      </c>
      <c r="BU144" s="204">
        <f>SUM(BU145:BU147)</f>
        <v>0</v>
      </c>
      <c r="BV144" s="200">
        <f>SUM(BV145:BV147)</f>
        <v>0</v>
      </c>
      <c r="BW144" s="200">
        <f>SUM(BW145:BW147)</f>
        <v>0</v>
      </c>
      <c r="BX144" s="206">
        <f>SUM(BX145:BX147)</f>
        <v>0</v>
      </c>
      <c r="BY144" s="207">
        <f>SUMIFS(Input!$Q$2:$Q$54,Input!$C$2:$C$54,BY$130,Input!$V$2:$V$54,$AC144)</f>
        <v>0</v>
      </c>
      <c r="BZ144" s="205">
        <f>SUMIFS(Input!$R$2:$R$54,Input!$C$2:$C$54,BY$130,Input!$V$2:$V$54,$AC144)</f>
        <v>0</v>
      </c>
      <c r="CA144" s="200">
        <f>IFERROR(AQ144/AO144*BY144,0)</f>
        <v>0</v>
      </c>
      <c r="CB144" s="206">
        <f>IFERROR(AR144/AO144*BY144,0)</f>
        <v>0</v>
      </c>
      <c r="CC144" s="207">
        <f>SUMIFS(Input!$Q$2:$Q$54,Input!$C$2:$C$54,CC$130,Input!$V$2:$V$54,$AC144)</f>
        <v>0</v>
      </c>
      <c r="CD144" s="205">
        <f>SUMIFS(Input!$R$2:$R$54,Input!$C$2:$C$54,CC$130,Input!$V$2:$V$54,$AC144)</f>
        <v>0</v>
      </c>
      <c r="CE144" s="200">
        <f>IFERROR(AU144/AS144*CC144,0)</f>
        <v>0</v>
      </c>
      <c r="CF144" s="206">
        <f>IFERROR(AV144/AS144*CC144,0)</f>
        <v>0</v>
      </c>
      <c r="CG144" s="207">
        <f>SUMIFS(Input!$Q$2:$Q$54,Input!$C$2:$C$54,CG$130,Input!$V$2:$V$54,$AC144)</f>
        <v>0</v>
      </c>
      <c r="CH144" s="205">
        <f>SUMIFS(Input!$R$2:$R$54,Input!$C$2:$C$54,CG$130,Input!$V$2:$V$54,$AC144)</f>
        <v>0</v>
      </c>
      <c r="CI144" s="200">
        <f>IFERROR(AY144/AW144*CG144,0)</f>
        <v>0</v>
      </c>
      <c r="CJ144" s="206">
        <f>IFERROR(AZ144/AW144*CG144,0)</f>
        <v>0</v>
      </c>
      <c r="CK144" s="207">
        <f>SUMIFS(Input!$Q$2:$Q$54,Input!$C$2:$C$54,CK$130,Input!$V$2:$V$54,$AC144)</f>
        <v>0</v>
      </c>
      <c r="CL144" s="205">
        <f>SUMIFS(Input!$R$2:$R$54,Input!$C$2:$C$54,CK$130,Input!$V$2:$V$54,$AC144)</f>
        <v>0</v>
      </c>
      <c r="CM144" s="200">
        <f>IFERROR(BC144/BA144*CK144,0)</f>
        <v>0</v>
      </c>
      <c r="CN144" s="206">
        <f>IFERROR(BD144/BA144*CK144,0)</f>
        <v>0</v>
      </c>
      <c r="CO144" s="207">
        <f>SUMIFS(Input!$Q$2:$Q$54,Input!$C$2:$C$54,CO$130,Input!$V$2:$V$54,$AC144)</f>
        <v>0</v>
      </c>
      <c r="CP144" s="205">
        <f>SUMIFS(Input!$R$2:$R$54,Input!$C$2:$C$54,CO$130,Input!$V$2:$V$54,$AC144)</f>
        <v>0</v>
      </c>
      <c r="CQ144" s="200">
        <f>IFERROR(BG144/BE144*CO144,0)</f>
        <v>0</v>
      </c>
      <c r="CR144" s="206">
        <f>IFERROR(BH144/BE144*CO144,0)</f>
        <v>0</v>
      </c>
      <c r="CS144" s="207">
        <f>SUMIFS(Input!$Q$2:$Q$54,Input!$C$2:$C$54,CS$130,Input!$V$2:$V$54,$AC144)</f>
        <v>0</v>
      </c>
      <c r="CT144" s="205">
        <f>SUMIFS(Input!$R$2:$R$54,Input!$C$2:$C$54,CS$130,Input!$V$2:$V$54,$AC144)</f>
        <v>0</v>
      </c>
      <c r="CU144" s="200">
        <f>IFERROR(BK144/BI144*CS144,0)</f>
        <v>0</v>
      </c>
      <c r="CV144" s="206">
        <f>IFERROR(BL144/BI144*CS144,0)</f>
        <v>0</v>
      </c>
      <c r="CW144" s="207">
        <f>SUMIFS(Input!$Q$2:$Q$54,Input!$C$2:$C$54,CW$130,Input!$V$2:$V$54,$AC144)</f>
        <v>0</v>
      </c>
      <c r="CX144" s="205">
        <f>SUMIFS(Input!$R$2:$R$54,Input!$C$2:$C$54,CW$130,Input!$V$2:$V$54,$AC144)</f>
        <v>0</v>
      </c>
      <c r="CY144" s="200">
        <f>IFERROR(BO144/BM144*CW144,0)</f>
        <v>0</v>
      </c>
      <c r="CZ144" s="206">
        <f>IFERROR(BP144/BM144*CW144,0)</f>
        <v>0</v>
      </c>
      <c r="DA144" s="207">
        <f>SUMIFS(Input!$Q$2:$Q$54,Input!$C$2:$C$54,DA$130,Input!$V$2:$V$54,$AC144)</f>
        <v>0</v>
      </c>
      <c r="DB144" s="205">
        <f>SUMIFS(Input!$R$2:$R$54,Input!$C$2:$C$54,DA$130,Input!$V$2:$V$54,$AC144)</f>
        <v>0</v>
      </c>
      <c r="DC144" s="200">
        <f>IFERROR(BS144/BQ144*DA144,0)</f>
        <v>0</v>
      </c>
      <c r="DD144" s="206">
        <f>IFERROR(BT144/BQ144*DA144,0)</f>
        <v>0</v>
      </c>
      <c r="DE144" s="204">
        <f>BY144+CC144+CG144+CK144+CO144+CS144+CW144+DA144</f>
        <v>0</v>
      </c>
      <c r="DF144" s="200">
        <f t="shared" ref="DF144:DH144" si="21">BZ144+CD144+CH144+CL144+CP144+CT144+CX144+DB144</f>
        <v>0</v>
      </c>
      <c r="DG144" s="200">
        <f t="shared" si="21"/>
        <v>0</v>
      </c>
      <c r="DH144" s="206">
        <f t="shared" si="21"/>
        <v>0</v>
      </c>
      <c r="DI144" s="208">
        <f>SUMIFS(Input!L$2:L$54,Input!$V$2:$V$54,$AC144)</f>
        <v>0</v>
      </c>
      <c r="DJ144" s="201">
        <f>SUMIFS(Input!M$2:M$54,Input!$V$2:$V$54,$AC144)</f>
        <v>0</v>
      </c>
      <c r="DK144" s="201">
        <f>SUMIFS(Input!N$2:N$54,Input!$V$2:$V$54,$AC144)</f>
        <v>0</v>
      </c>
      <c r="DL144" s="201">
        <f>SUMIFS(Input!O$2:O$54,Input!$V$2:$V$54,$AC144)</f>
        <v>0</v>
      </c>
      <c r="DM144" s="201">
        <f>SUMIFS(Input!P$2:P$54,Input!$V$2:$V$54,$AC144)</f>
        <v>0</v>
      </c>
      <c r="DN144" s="206">
        <f>SUM(DI144:DM144)</f>
        <v>0</v>
      </c>
      <c r="DO144" s="209"/>
      <c r="DP144" s="210"/>
      <c r="DQ144" s="210"/>
      <c r="DR144" s="210"/>
      <c r="DS144" s="205">
        <f>'Ref-Tab'!$B$3</f>
        <v>1.6</v>
      </c>
    </row>
    <row r="145" spans="14:129" s="139" customFormat="1" ht="12">
      <c r="N145" s="134"/>
      <c r="O145" s="211" t="str">
        <f t="shared" ca="1" si="9"/>
        <v>SSOE_202</v>
      </c>
      <c r="P145" s="212" t="str">
        <f t="shared" si="10"/>
        <v>-</v>
      </c>
      <c r="Q145" s="213" t="str">
        <f t="shared" si="11"/>
        <v>-</v>
      </c>
      <c r="R145" s="214"/>
      <c r="S145" s="215"/>
      <c r="T145" s="215"/>
      <c r="U145" s="215"/>
      <c r="V145" s="216"/>
      <c r="W145" s="217"/>
      <c r="X145" s="218">
        <f t="shared" ca="1" si="12"/>
        <v>46002.746673032409</v>
      </c>
      <c r="Y145" s="219" t="str">
        <f t="shared" ca="1" si="13"/>
        <v>C:\ALW-D Daten\Akt Verband Swissolar neu\Projekte aktuell\2025 SSOE\Formulare\[SSOE_2025_Formular_SW_dfi1.xlsx]Total</v>
      </c>
      <c r="Z145" s="220" t="str">
        <f t="shared" si="14"/>
        <v>Daten für Import plausibel</v>
      </c>
      <c r="AA145" s="221" t="s">
        <v>584</v>
      </c>
      <c r="AB145" s="222">
        <f t="shared" si="15"/>
        <v>2025</v>
      </c>
      <c r="AC145" s="223" t="str">
        <f>AC144</f>
        <v>WISC Kollektor</v>
      </c>
      <c r="AD145" s="224" t="s">
        <v>5</v>
      </c>
      <c r="AE145" s="214"/>
      <c r="AF145" s="215"/>
      <c r="AG145" s="215"/>
      <c r="AH145" s="215"/>
      <c r="AI145" s="215"/>
      <c r="AJ145" s="216"/>
      <c r="AK145" s="214"/>
      <c r="AL145" s="215"/>
      <c r="AM145" s="215"/>
      <c r="AN145" s="216"/>
      <c r="AO145" s="225">
        <f>SUMIFS(Input!$D$2:$D$54,Input!$C$2:$C$54,Export!$AO$130,Input!$V$2:$V$54,$AC145)</f>
        <v>0</v>
      </c>
      <c r="AP145" s="226">
        <f>SUMIFS(Input!$E$2:$E$54,Input!$C$2:$C$54,Export!$AO$130,Input!$V$2:$V$54,$AC145)</f>
        <v>0</v>
      </c>
      <c r="AQ145" s="227">
        <f>IFERROR(AQ144/AO144*AO145,0)</f>
        <v>0</v>
      </c>
      <c r="AR145" s="228">
        <f>SUMIFS(Input!$Z$2:$Z$54,Input!$C$2:$C$54,Export!$AO$130,Input!$V$2:$V$54,$AC145)</f>
        <v>0</v>
      </c>
      <c r="AS145" s="225">
        <f>SUMIFS(Input!$D$2:$D$54,Input!$C$2:$C$54,Export!$AS$130,Input!$V$2:$V$54,$AC145)</f>
        <v>0</v>
      </c>
      <c r="AT145" s="226">
        <f>SUMIFS(Input!$E$2:$E$54,Input!$C$2:$C$54,Export!$AS$130,Input!$V$2:$V$54,$AC145)</f>
        <v>0</v>
      </c>
      <c r="AU145" s="227">
        <f>IFERROR(AU144/AS144*AS145,0)</f>
        <v>0</v>
      </c>
      <c r="AV145" s="228">
        <f>SUMIFS(Input!$Z$2:$Z$54,Input!$C$2:$C$54,Export!$AS$130,Input!$V$2:$V$54,$AC145)</f>
        <v>0</v>
      </c>
      <c r="AW145" s="225">
        <f>SUMIFS(Input!$D$2:$D$54,Input!$C$2:$C$54,Export!$AW$130,Input!$V$2:$V$54,$AC145)</f>
        <v>0</v>
      </c>
      <c r="AX145" s="226">
        <f>SUMIFS(Input!$E$2:$E$54,Input!$C$2:$C$54,Export!$AW$130,Input!$V$2:$V$54,$AC145)</f>
        <v>0</v>
      </c>
      <c r="AY145" s="227">
        <f>IFERROR(AY144/AW144*AW145,0)</f>
        <v>0</v>
      </c>
      <c r="AZ145" s="228">
        <f>SUMIFS(Input!$Z$2:$Z$54,Input!$C$2:$C$54,Export!$AW$130,Input!$V$2:$V$54,$AC145)</f>
        <v>0</v>
      </c>
      <c r="BA145" s="225">
        <f>SUMIFS(Input!$D$2:$D$54,Input!$C$2:$C$54,Export!$BA$130,Input!$V$2:$V$54,$AC145)</f>
        <v>0</v>
      </c>
      <c r="BB145" s="226">
        <f>SUMIFS(Input!$E$2:$E$54,Input!$C$2:$C$54,Export!$BA$130,Input!$V$2:$V$54,$AC145)</f>
        <v>0</v>
      </c>
      <c r="BC145" s="227">
        <f>IFERROR(BC144/BA144*BA145,0)</f>
        <v>0</v>
      </c>
      <c r="BD145" s="228">
        <f>SUMIFS(Input!$Z$2:$Z$54,Input!$C$2:$C$54,Export!$BA$130,Input!$V$2:$V$54,$AC145)</f>
        <v>0</v>
      </c>
      <c r="BE145" s="225">
        <f>SUMIFS(Input!$D$2:$D$54,Input!$C$2:$C$54,Export!$BE$130,Input!$V$2:$V$54,$AC145)</f>
        <v>0</v>
      </c>
      <c r="BF145" s="226">
        <f>SUMIFS(Input!$E$2:$E$54,Input!$C$2:$C$54,Export!$BE$130,Input!$V$2:$V$54,$AC145)</f>
        <v>0</v>
      </c>
      <c r="BG145" s="227">
        <f>IFERROR(BG144/BE144*BE145,0)</f>
        <v>0</v>
      </c>
      <c r="BH145" s="228">
        <f>SUMIFS(Input!$Z$2:$Z$54,Input!$C$2:$C$54,Export!$BE$130,Input!$V$2:$V$54,$AC145)</f>
        <v>0</v>
      </c>
      <c r="BI145" s="225">
        <f>SUMIFS(Input!$D$2:$D$54,Input!$C$2:$C$54,Export!$BI$130,Input!$V$2:$V$54,$AC145)</f>
        <v>0</v>
      </c>
      <c r="BJ145" s="226">
        <f>SUMIFS(Input!$E$2:$E$54,Input!$C$2:$C$54,Export!$BI$130,Input!$V$2:$V$54,$AC145)</f>
        <v>0</v>
      </c>
      <c r="BK145" s="227">
        <f>IFERROR(BK144/BI144*BI145,0)</f>
        <v>0</v>
      </c>
      <c r="BL145" s="228">
        <f>SUMIFS(Input!$Z$2:$Z$54,Input!$C$2:$C$54,Export!$BI$130,Input!$V$2:$V$54,$AC145)</f>
        <v>0</v>
      </c>
      <c r="BM145" s="225">
        <f>SUMIFS(Input!$D$2:$D$54,Input!$C$2:$C$54,Export!$BM$130,Input!$V$2:$V$54,$AC145)</f>
        <v>0</v>
      </c>
      <c r="BN145" s="226">
        <f>SUMIFS(Input!$E$2:$E$54,Input!$C$2:$C$54,Export!$BM$130,Input!$V$2:$V$54,$AC145)</f>
        <v>0</v>
      </c>
      <c r="BO145" s="227">
        <f>IFERROR(BO144/BM144*BM145,0)</f>
        <v>0</v>
      </c>
      <c r="BP145" s="228">
        <f>SUMIFS(Input!$Z$2:$Z$54,Input!$C$2:$C$54,Export!$BM$130,Input!$V$2:$V$54,$AC145)</f>
        <v>0</v>
      </c>
      <c r="BQ145" s="225">
        <f>SUMIFS(Input!$D$2:$D$54,Input!$C$2:$C$54,Export!$BQ$130,Input!$V$2:$V$54,$AC145)</f>
        <v>0</v>
      </c>
      <c r="BR145" s="226">
        <f>SUMIFS(Input!$E$2:$E$54,Input!$C$2:$C$54,Export!$BQ$130,Input!$V$2:$V$54,$AC145)</f>
        <v>0</v>
      </c>
      <c r="BS145" s="227">
        <f>IFERROR(BS144/BQ144*BQ145,0)</f>
        <v>0</v>
      </c>
      <c r="BT145" s="228">
        <f>SUMIFS(Input!$Z$2:$Z$54,Input!$C$2:$C$54,Export!$BQ$130,Input!$V$2:$V$54,$AC145)</f>
        <v>0</v>
      </c>
      <c r="BU145" s="225">
        <f>AO145+AS145+AW145+BA145+BE145+BI145+BM145+BQ145</f>
        <v>0</v>
      </c>
      <c r="BV145" s="226">
        <f t="shared" ref="BV145:BX147" si="22">AP145+AT145+AX145+BB145+BF145+BJ145+BN145+BR145</f>
        <v>0</v>
      </c>
      <c r="BW145" s="226">
        <f t="shared" si="22"/>
        <v>0</v>
      </c>
      <c r="BX145" s="228">
        <f t="shared" si="22"/>
        <v>0</v>
      </c>
      <c r="BY145" s="229"/>
      <c r="BZ145" s="230"/>
      <c r="CA145" s="230"/>
      <c r="CB145" s="231"/>
      <c r="CC145" s="229"/>
      <c r="CD145" s="230"/>
      <c r="CE145" s="230"/>
      <c r="CF145" s="231"/>
      <c r="CG145" s="229"/>
      <c r="CH145" s="230"/>
      <c r="CI145" s="230"/>
      <c r="CJ145" s="231"/>
      <c r="CK145" s="229"/>
      <c r="CL145" s="230"/>
      <c r="CM145" s="230"/>
      <c r="CN145" s="231"/>
      <c r="CO145" s="229"/>
      <c r="CP145" s="230"/>
      <c r="CQ145" s="230"/>
      <c r="CR145" s="231"/>
      <c r="CS145" s="229"/>
      <c r="CT145" s="230"/>
      <c r="CU145" s="230"/>
      <c r="CV145" s="231"/>
      <c r="CW145" s="229"/>
      <c r="CX145" s="230"/>
      <c r="CY145" s="230"/>
      <c r="CZ145" s="231"/>
      <c r="DA145" s="229"/>
      <c r="DB145" s="230"/>
      <c r="DC145" s="230"/>
      <c r="DD145" s="231"/>
      <c r="DE145" s="229"/>
      <c r="DF145" s="230"/>
      <c r="DG145" s="230"/>
      <c r="DH145" s="231"/>
      <c r="DI145" s="232"/>
      <c r="DJ145" s="230"/>
      <c r="DK145" s="230"/>
      <c r="DL145" s="230"/>
      <c r="DM145" s="230"/>
      <c r="DN145" s="231"/>
      <c r="DO145" s="229"/>
      <c r="DP145" s="230"/>
      <c r="DQ145" s="230"/>
      <c r="DR145" s="230"/>
      <c r="DS145" s="226">
        <f>'Ref-Tab'!$B$3</f>
        <v>1.6</v>
      </c>
    </row>
    <row r="146" spans="14:129" s="139" customFormat="1" ht="12">
      <c r="N146" s="134"/>
      <c r="O146" s="211" t="str">
        <f t="shared" ca="1" si="9"/>
        <v>SSOE_202</v>
      </c>
      <c r="P146" s="212" t="str">
        <f t="shared" si="10"/>
        <v>-</v>
      </c>
      <c r="Q146" s="213" t="str">
        <f t="shared" si="11"/>
        <v>-</v>
      </c>
      <c r="R146" s="214"/>
      <c r="S146" s="215"/>
      <c r="T146" s="215"/>
      <c r="U146" s="215"/>
      <c r="V146" s="216"/>
      <c r="W146" s="217"/>
      <c r="X146" s="218">
        <f t="shared" ca="1" si="12"/>
        <v>46002.746673032409</v>
      </c>
      <c r="Y146" s="219" t="str">
        <f t="shared" ca="1" si="13"/>
        <v>C:\ALW-D Daten\Akt Verband Swissolar neu\Projekte aktuell\2025 SSOE\Formulare\[SSOE_2025_Formular_SW_dfi1.xlsx]Total</v>
      </c>
      <c r="Z146" s="220" t="str">
        <f t="shared" si="14"/>
        <v>Daten für Import plausibel</v>
      </c>
      <c r="AA146" s="221" t="s">
        <v>585</v>
      </c>
      <c r="AB146" s="222">
        <f t="shared" si="15"/>
        <v>2025</v>
      </c>
      <c r="AC146" s="223" t="str">
        <f>AC145</f>
        <v>WISC Kollektor</v>
      </c>
      <c r="AD146" s="233" t="s">
        <v>6</v>
      </c>
      <c r="AE146" s="214"/>
      <c r="AF146" s="215"/>
      <c r="AG146" s="215"/>
      <c r="AH146" s="215"/>
      <c r="AI146" s="215"/>
      <c r="AJ146" s="216"/>
      <c r="AK146" s="214"/>
      <c r="AL146" s="215"/>
      <c r="AM146" s="215"/>
      <c r="AN146" s="216"/>
      <c r="AO146" s="234">
        <f>SUMIFS(Input!$F$2:$F$54,Input!$C$2:$C$54,Export!$AO$130,Input!$V$2:$V$54,$AC146)</f>
        <v>0</v>
      </c>
      <c r="AP146" s="235">
        <f>SUMIFS(Input!$G$2:$G$54,Input!$C$2:$C$54,Export!$AO$130,Input!$V$2:$V$54,$AC146)</f>
        <v>0</v>
      </c>
      <c r="AQ146" s="227">
        <f>IFERROR(AQ144/AO144*AO146,0)</f>
        <v>0</v>
      </c>
      <c r="AR146" s="236">
        <f>SUMIFS(Input!$AA$2:$AA$54,Input!$C$2:$C$54,Export!$AO$130,Input!$V$2:$V$54,$AC146)</f>
        <v>0</v>
      </c>
      <c r="AS146" s="234">
        <f>SUMIFS(Input!$F$2:$F$54,Input!$C$2:$C$54,Export!$AS$130,Input!$V$2:$V$54,$AC146)</f>
        <v>0</v>
      </c>
      <c r="AT146" s="235">
        <f>SUMIFS(Input!$G$2:$G$54,Input!$C$2:$C$54,Export!$AS$130,Input!$V$2:$V$54,$AC146)</f>
        <v>0</v>
      </c>
      <c r="AU146" s="227">
        <f>IFERROR(AU144/AS144*AS146,0)</f>
        <v>0</v>
      </c>
      <c r="AV146" s="236">
        <f>SUMIFS(Input!$AA$2:$AA$54,Input!$C$2:$C$54,Export!$AS$130,Input!$V$2:$V$54,$AC146)</f>
        <v>0</v>
      </c>
      <c r="AW146" s="234">
        <f>SUMIFS(Input!$F$2:$F$54,Input!$C$2:$C$54,Export!$AW$130,Input!$V$2:$V$54,$AC146)</f>
        <v>0</v>
      </c>
      <c r="AX146" s="235">
        <f>SUMIFS(Input!$G$2:$G$54,Input!$C$2:$C$54,Export!$AW$130,Input!$V$2:$V$54,$AC146)</f>
        <v>0</v>
      </c>
      <c r="AY146" s="227">
        <f>IFERROR(AY144/AW144*AW146,0)</f>
        <v>0</v>
      </c>
      <c r="AZ146" s="236">
        <f>SUMIFS(Input!$AA$2:$AA$54,Input!$C$2:$C$54,Export!$AW$130,Input!$V$2:$V$54,$AC146)</f>
        <v>0</v>
      </c>
      <c r="BA146" s="234">
        <f>SUMIFS(Input!$F$2:$F$54,Input!$C$2:$C$54,Export!$BA$130,Input!$V$2:$V$54,$AC146)</f>
        <v>0</v>
      </c>
      <c r="BB146" s="235">
        <f>SUMIFS(Input!$G$2:$G$54,Input!$C$2:$C$54,Export!$BA$130,Input!$V$2:$V$54,$AC146)</f>
        <v>0</v>
      </c>
      <c r="BC146" s="227">
        <f>IFERROR(BC144/BA144*BA146,0)</f>
        <v>0</v>
      </c>
      <c r="BD146" s="236">
        <f>SUMIFS(Input!$AA$2:$AA$54,Input!$C$2:$C$54,Export!$BA$130,Input!$V$2:$V$54,$AC146)</f>
        <v>0</v>
      </c>
      <c r="BE146" s="234">
        <f>SUMIFS(Input!$F$2:$F$54,Input!$C$2:$C$54,Export!$BE$130,Input!$V$2:$V$54,$AC146)</f>
        <v>0</v>
      </c>
      <c r="BF146" s="235">
        <f>SUMIFS(Input!$G$2:$G$54,Input!$C$2:$C$54,Export!$BE$130,Input!$V$2:$V$54,$AC146)</f>
        <v>0</v>
      </c>
      <c r="BG146" s="227">
        <f>IFERROR(BG144/BE144*BE146,0)</f>
        <v>0</v>
      </c>
      <c r="BH146" s="236">
        <f>SUMIFS(Input!$AA$2:$AA$54,Input!$C$2:$C$54,Export!$BE$130,Input!$V$2:$V$54,$AC146)</f>
        <v>0</v>
      </c>
      <c r="BI146" s="234">
        <f>SUMIFS(Input!$F$2:$F$54,Input!$C$2:$C$54,Export!$BI$130,Input!$V$2:$V$54,$AC146)</f>
        <v>0</v>
      </c>
      <c r="BJ146" s="235">
        <f>SUMIFS(Input!$G$2:$G$54,Input!$C$2:$C$54,Export!$BI$130,Input!$V$2:$V$54,$AC146)</f>
        <v>0</v>
      </c>
      <c r="BK146" s="227">
        <f>IFERROR(BK144/BI144*BI146,0)</f>
        <v>0</v>
      </c>
      <c r="BL146" s="236">
        <f>SUMIFS(Input!$AA$2:$AA$54,Input!$C$2:$C$54,Export!$BI$130,Input!$V$2:$V$54,$AC146)</f>
        <v>0</v>
      </c>
      <c r="BM146" s="234">
        <f>SUMIFS(Input!$F$2:$F$54,Input!$C$2:$C$54,Export!$BM$130,Input!$V$2:$V$54,$AC146)</f>
        <v>0</v>
      </c>
      <c r="BN146" s="235">
        <f>SUMIFS(Input!$G$2:$G$54,Input!$C$2:$C$54,Export!$BM$130,Input!$V$2:$V$54,$AC146)</f>
        <v>0</v>
      </c>
      <c r="BO146" s="227">
        <f>IFERROR(BO144/BM144*BM146,0)</f>
        <v>0</v>
      </c>
      <c r="BP146" s="236">
        <f>SUMIFS(Input!$AA$2:$AA$54,Input!$C$2:$C$54,Export!$BM$130,Input!$V$2:$V$54,$AC146)</f>
        <v>0</v>
      </c>
      <c r="BQ146" s="234">
        <f>SUMIFS(Input!$F$2:$F$54,Input!$C$2:$C$54,Export!$BQ$130,Input!$V$2:$V$54,$AC146)</f>
        <v>0</v>
      </c>
      <c r="BR146" s="235">
        <f>SUMIFS(Input!$G$2:$G$54,Input!$C$2:$C$54,Export!$BQ$130,Input!$V$2:$V$54,$AC146)</f>
        <v>0</v>
      </c>
      <c r="BS146" s="227">
        <f>IFERROR(BS144/BQ144*BQ146,0)</f>
        <v>0</v>
      </c>
      <c r="BT146" s="236">
        <f>SUMIFS(Input!$AA$2:$AA$54,Input!$C$2:$C$54,Export!$BQ$130,Input!$V$2:$V$54,$AC146)</f>
        <v>0</v>
      </c>
      <c r="BU146" s="225">
        <f t="shared" ref="BU146:BU147" si="23">AO146+AS146+AW146+BA146+BE146+BI146+BM146+BQ146</f>
        <v>0</v>
      </c>
      <c r="BV146" s="226">
        <f t="shared" si="22"/>
        <v>0</v>
      </c>
      <c r="BW146" s="226">
        <f t="shared" si="22"/>
        <v>0</v>
      </c>
      <c r="BX146" s="228">
        <f t="shared" si="22"/>
        <v>0</v>
      </c>
      <c r="BY146" s="237"/>
      <c r="BZ146" s="230"/>
      <c r="CA146" s="230"/>
      <c r="CB146" s="231"/>
      <c r="CC146" s="237"/>
      <c r="CD146" s="230"/>
      <c r="CE146" s="230"/>
      <c r="CF146" s="231"/>
      <c r="CG146" s="237"/>
      <c r="CH146" s="230"/>
      <c r="CI146" s="230"/>
      <c r="CJ146" s="231"/>
      <c r="CK146" s="237"/>
      <c r="CL146" s="230"/>
      <c r="CM146" s="230"/>
      <c r="CN146" s="231"/>
      <c r="CO146" s="237"/>
      <c r="CP146" s="230"/>
      <c r="CQ146" s="230"/>
      <c r="CR146" s="231"/>
      <c r="CS146" s="237"/>
      <c r="CT146" s="230"/>
      <c r="CU146" s="230"/>
      <c r="CV146" s="231"/>
      <c r="CW146" s="237"/>
      <c r="CX146" s="230"/>
      <c r="CY146" s="230"/>
      <c r="CZ146" s="231"/>
      <c r="DA146" s="229"/>
      <c r="DB146" s="230"/>
      <c r="DC146" s="230"/>
      <c r="DD146" s="231"/>
      <c r="DE146" s="229"/>
      <c r="DF146" s="230"/>
      <c r="DG146" s="230"/>
      <c r="DH146" s="231"/>
      <c r="DI146" s="232"/>
      <c r="DJ146" s="230"/>
      <c r="DK146" s="230"/>
      <c r="DL146" s="230"/>
      <c r="DM146" s="230"/>
      <c r="DN146" s="231"/>
      <c r="DO146" s="229"/>
      <c r="DP146" s="230"/>
      <c r="DQ146" s="230"/>
      <c r="DR146" s="230"/>
      <c r="DS146" s="226">
        <f>'Ref-Tab'!$B$3</f>
        <v>1.6</v>
      </c>
    </row>
    <row r="147" spans="14:129" s="139" customFormat="1" ht="12">
      <c r="N147" s="134"/>
      <c r="O147" s="238" t="str">
        <f t="shared" ca="1" si="9"/>
        <v>SSOE_202</v>
      </c>
      <c r="P147" s="239" t="str">
        <f t="shared" si="10"/>
        <v>-</v>
      </c>
      <c r="Q147" s="240" t="str">
        <f t="shared" si="11"/>
        <v>-</v>
      </c>
      <c r="R147" s="241"/>
      <c r="S147" s="242"/>
      <c r="T147" s="242"/>
      <c r="U147" s="242"/>
      <c r="V147" s="243"/>
      <c r="W147" s="244"/>
      <c r="X147" s="245">
        <f t="shared" ca="1" si="12"/>
        <v>46002.746673032409</v>
      </c>
      <c r="Y147" s="246" t="str">
        <f t="shared" ca="1" si="13"/>
        <v>C:\ALW-D Daten\Akt Verband Swissolar neu\Projekte aktuell\2025 SSOE\Formulare\[SSOE_2025_Formular_SW_dfi1.xlsx]Total</v>
      </c>
      <c r="Z147" s="247" t="str">
        <f t="shared" si="14"/>
        <v>Daten für Import plausibel</v>
      </c>
      <c r="AA147" s="248" t="s">
        <v>586</v>
      </c>
      <c r="AB147" s="249">
        <f t="shared" si="15"/>
        <v>2025</v>
      </c>
      <c r="AC147" s="250" t="str">
        <f>AC146</f>
        <v>WISC Kollektor</v>
      </c>
      <c r="AD147" s="251" t="s">
        <v>7</v>
      </c>
      <c r="AE147" s="241"/>
      <c r="AF147" s="242"/>
      <c r="AG147" s="242"/>
      <c r="AH147" s="242"/>
      <c r="AI147" s="242"/>
      <c r="AJ147" s="243"/>
      <c r="AK147" s="241"/>
      <c r="AL147" s="242"/>
      <c r="AM147" s="242"/>
      <c r="AN147" s="243"/>
      <c r="AO147" s="252">
        <f>SUMIFS(Input!$H$2:$H$54,Input!$C$2:$C$54,Export!$AO$130,Input!$V$2:$V$54,$AC147)</f>
        <v>0</v>
      </c>
      <c r="AP147" s="253">
        <f>SUMIFS(Input!$I$2:$I$54,Input!$C$2:$C$54,Export!$AO$130,Input!$V$2:$V$54,$AC147)</f>
        <v>0</v>
      </c>
      <c r="AQ147" s="254">
        <f>IFERROR(AQ144/AO144*AO147,0)</f>
        <v>0</v>
      </c>
      <c r="AR147" s="255">
        <f>SUMIFS(Input!$AB$2:$AB$54,Input!$C$2:$C$54,Export!$AO$130,Input!$V$2:$V$54,$AC147)</f>
        <v>0</v>
      </c>
      <c r="AS147" s="252">
        <f>SUMIFS(Input!$H$2:$H$54,Input!$C$2:$C$54,Export!$AS$130,Input!$V$2:$V$54,$AC147)</f>
        <v>0</v>
      </c>
      <c r="AT147" s="253">
        <f>SUMIFS(Input!$I$2:$I$54,Input!$C$2:$C$54,Export!$AS$130,Input!$V$2:$V$54,$AC147)</f>
        <v>0</v>
      </c>
      <c r="AU147" s="254">
        <f>IFERROR(AU144/AS144*AS147,0)</f>
        <v>0</v>
      </c>
      <c r="AV147" s="255">
        <f>SUMIFS(Input!$AB$2:$AB$54,Input!$C$2:$C$54,Export!$AS$130,Input!$V$2:$V$54,$AC147)</f>
        <v>0</v>
      </c>
      <c r="AW147" s="252">
        <f>SUMIFS(Input!$H$2:$H$54,Input!$C$2:$C$54,Export!$AW$130,Input!$V$2:$V$54,$AC147)</f>
        <v>0</v>
      </c>
      <c r="AX147" s="253">
        <f>SUMIFS(Input!$I$2:$I$54,Input!$C$2:$C$54,Export!$AW$130,Input!$V$2:$V$54,$AC147)</f>
        <v>0</v>
      </c>
      <c r="AY147" s="254">
        <f>IFERROR(AY144/AW144*AW147,0)</f>
        <v>0</v>
      </c>
      <c r="AZ147" s="255">
        <f>SUMIFS(Input!$AB$2:$AB$54,Input!$C$2:$C$54,Export!$AW$130,Input!$V$2:$V$54,$AC147)</f>
        <v>0</v>
      </c>
      <c r="BA147" s="252">
        <f>SUMIFS(Input!$H$2:$H$54,Input!$C$2:$C$54,Export!$BA$130,Input!$V$2:$V$54,$AC147)</f>
        <v>0</v>
      </c>
      <c r="BB147" s="253">
        <f>SUMIFS(Input!$I$2:$I$54,Input!$C$2:$C$54,Export!$BA$130,Input!$V$2:$V$54,$AC147)</f>
        <v>0</v>
      </c>
      <c r="BC147" s="254">
        <f>IFERROR(BC144/BA144*BA147,0)</f>
        <v>0</v>
      </c>
      <c r="BD147" s="255">
        <f>SUMIFS(Input!$AB$2:$AB$54,Input!$C$2:$C$54,Export!$BA$130,Input!$V$2:$V$54,$AC147)</f>
        <v>0</v>
      </c>
      <c r="BE147" s="252">
        <f>SUMIFS(Input!$H$2:$H$54,Input!$C$2:$C$54,Export!$BE$130,Input!$V$2:$V$54,$AC147)</f>
        <v>0</v>
      </c>
      <c r="BF147" s="253">
        <f>SUMIFS(Input!$I$2:$I$54,Input!$C$2:$C$54,Export!$BE$130,Input!$V$2:$V$54,$AC147)</f>
        <v>0</v>
      </c>
      <c r="BG147" s="254">
        <f>IFERROR(BG144/BE144*BE147,0)</f>
        <v>0</v>
      </c>
      <c r="BH147" s="255">
        <f>SUMIFS(Input!$AB$2:$AB$54,Input!$C$2:$C$54,Export!$BE$130,Input!$V$2:$V$54,$AC147)</f>
        <v>0</v>
      </c>
      <c r="BI147" s="252">
        <f>SUMIFS(Input!$H$2:$H$54,Input!$C$2:$C$54,Export!$BI$130,Input!$V$2:$V$54,$AC147)</f>
        <v>0</v>
      </c>
      <c r="BJ147" s="253">
        <f>SUMIFS(Input!$I$2:$I$54,Input!$C$2:$C$54,Export!$BI$130,Input!$V$2:$V$54,$AC147)</f>
        <v>0</v>
      </c>
      <c r="BK147" s="254">
        <f>IFERROR(BK144/BI144*BI147,0)</f>
        <v>0</v>
      </c>
      <c r="BL147" s="255">
        <f>SUMIFS(Input!$AB$2:$AB$54,Input!$C$2:$C$54,Export!$BI$130,Input!$V$2:$V$54,$AC147)</f>
        <v>0</v>
      </c>
      <c r="BM147" s="252">
        <f>SUMIFS(Input!$H$2:$H$54,Input!$C$2:$C$54,Export!$BM$130,Input!$V$2:$V$54,$AC147)</f>
        <v>0</v>
      </c>
      <c r="BN147" s="253">
        <f>SUMIFS(Input!$I$2:$I$54,Input!$C$2:$C$54,Export!$BM$130,Input!$V$2:$V$54,$AC147)</f>
        <v>0</v>
      </c>
      <c r="BO147" s="254">
        <f>IFERROR(BO144/BM144*BM147,0)</f>
        <v>0</v>
      </c>
      <c r="BP147" s="255">
        <f>SUMIFS(Input!$AB$2:$AB$54,Input!$C$2:$C$54,Export!$BM$130,Input!$V$2:$V$54,$AC147)</f>
        <v>0</v>
      </c>
      <c r="BQ147" s="252">
        <f>SUMIFS(Input!$H$2:$H$54,Input!$C$2:$C$54,Export!$BQ$130,Input!$V$2:$V$54,$AC147)</f>
        <v>0</v>
      </c>
      <c r="BR147" s="253">
        <f>SUMIFS(Input!$I$2:$I$54,Input!$C$2:$C$54,Export!$BQ$130,Input!$V$2:$V$54,$AC147)</f>
        <v>0</v>
      </c>
      <c r="BS147" s="254">
        <f>IFERROR(BS144/BQ144*BQ147,0)</f>
        <v>0</v>
      </c>
      <c r="BT147" s="255">
        <f>SUMIFS(Input!$AB$2:$AB$54,Input!$C$2:$C$54,Export!$BQ$130,Input!$V$2:$V$54,$AC147)</f>
        <v>0</v>
      </c>
      <c r="BU147" s="256">
        <f t="shared" si="23"/>
        <v>0</v>
      </c>
      <c r="BV147" s="257">
        <f t="shared" si="22"/>
        <v>0</v>
      </c>
      <c r="BW147" s="257">
        <f t="shared" si="22"/>
        <v>0</v>
      </c>
      <c r="BX147" s="258">
        <f t="shared" si="22"/>
        <v>0</v>
      </c>
      <c r="BY147" s="259"/>
      <c r="BZ147" s="260"/>
      <c r="CA147" s="260"/>
      <c r="CB147" s="261"/>
      <c r="CC147" s="259"/>
      <c r="CD147" s="260"/>
      <c r="CE147" s="260"/>
      <c r="CF147" s="261"/>
      <c r="CG147" s="259"/>
      <c r="CH147" s="260"/>
      <c r="CI147" s="260"/>
      <c r="CJ147" s="261"/>
      <c r="CK147" s="259"/>
      <c r="CL147" s="260"/>
      <c r="CM147" s="260"/>
      <c r="CN147" s="261"/>
      <c r="CO147" s="259"/>
      <c r="CP147" s="260"/>
      <c r="CQ147" s="260"/>
      <c r="CR147" s="261"/>
      <c r="CS147" s="259"/>
      <c r="CT147" s="260"/>
      <c r="CU147" s="260"/>
      <c r="CV147" s="261"/>
      <c r="CW147" s="259"/>
      <c r="CX147" s="260"/>
      <c r="CY147" s="260"/>
      <c r="CZ147" s="261"/>
      <c r="DA147" s="262"/>
      <c r="DB147" s="260"/>
      <c r="DC147" s="260"/>
      <c r="DD147" s="261"/>
      <c r="DE147" s="262"/>
      <c r="DF147" s="260"/>
      <c r="DG147" s="260"/>
      <c r="DH147" s="261"/>
      <c r="DI147" s="263"/>
      <c r="DJ147" s="260"/>
      <c r="DK147" s="260"/>
      <c r="DL147" s="260"/>
      <c r="DM147" s="260"/>
      <c r="DN147" s="261"/>
      <c r="DO147" s="262"/>
      <c r="DP147" s="260"/>
      <c r="DQ147" s="260"/>
      <c r="DR147" s="260"/>
      <c r="DS147" s="257">
        <f>'Ref-Tab'!$B$3</f>
        <v>1.6</v>
      </c>
    </row>
    <row r="148" spans="14:129" s="139" customFormat="1" ht="12">
      <c r="N148" s="134"/>
      <c r="O148" s="184" t="str">
        <f ca="1">$D$5</f>
        <v>SSOE_202</v>
      </c>
      <c r="P148" s="185" t="str">
        <f>$D$10</f>
        <v>-</v>
      </c>
      <c r="Q148" s="186" t="str">
        <f>$D$12</f>
        <v>-</v>
      </c>
      <c r="R148" s="187">
        <f>$D$17</f>
        <v>0</v>
      </c>
      <c r="S148" s="188">
        <f>$D$18</f>
        <v>0</v>
      </c>
      <c r="T148" s="188">
        <f>$D$19</f>
        <v>0</v>
      </c>
      <c r="U148" s="188">
        <f>$D$20</f>
        <v>0</v>
      </c>
      <c r="V148" s="189">
        <f>$D$21</f>
        <v>0</v>
      </c>
      <c r="W148" s="190">
        <f>$D$16</f>
        <v>0</v>
      </c>
      <c r="X148" s="191">
        <f ca="1">$D$25</f>
        <v>46002.746673032409</v>
      </c>
      <c r="Y148" s="192" t="str">
        <f t="shared" ca="1" si="13"/>
        <v>C:\ALW-D Daten\Akt Verband Swissolar neu\Projekte aktuell\2025 SSOE\Formulare\[SSOE_2025_Formular_SW_dfi1.xlsx]Total</v>
      </c>
      <c r="Z148" s="193" t="str">
        <f>$D$26</f>
        <v>Daten für Import plausibel</v>
      </c>
      <c r="AA148" s="194" t="s">
        <v>587</v>
      </c>
      <c r="AB148" s="195">
        <f>$D$8</f>
        <v>2025</v>
      </c>
      <c r="AC148" s="196" t="s">
        <v>588</v>
      </c>
      <c r="AD148" s="197" t="s">
        <v>9</v>
      </c>
      <c r="AE148" s="264">
        <f>AE136+AE140+AE144</f>
        <v>0</v>
      </c>
      <c r="AF148" s="265">
        <f t="shared" ref="AF148:CQ151" si="24">AF136+AF140+AF144</f>
        <v>0</v>
      </c>
      <c r="AG148" s="265">
        <f t="shared" si="24"/>
        <v>0</v>
      </c>
      <c r="AH148" s="200">
        <f t="shared" si="24"/>
        <v>0</v>
      </c>
      <c r="AI148" s="200">
        <f t="shared" si="24"/>
        <v>0</v>
      </c>
      <c r="AJ148" s="202">
        <f t="shared" si="24"/>
        <v>0</v>
      </c>
      <c r="AK148" s="204">
        <f t="shared" si="24"/>
        <v>0</v>
      </c>
      <c r="AL148" s="200">
        <f t="shared" si="24"/>
        <v>0</v>
      </c>
      <c r="AM148" s="200">
        <f t="shared" si="24"/>
        <v>0</v>
      </c>
      <c r="AN148" s="202">
        <f t="shared" si="24"/>
        <v>0</v>
      </c>
      <c r="AO148" s="204">
        <f t="shared" si="24"/>
        <v>0</v>
      </c>
      <c r="AP148" s="200">
        <f t="shared" si="24"/>
        <v>0</v>
      </c>
      <c r="AQ148" s="200">
        <f t="shared" si="24"/>
        <v>0</v>
      </c>
      <c r="AR148" s="206">
        <f t="shared" si="24"/>
        <v>0</v>
      </c>
      <c r="AS148" s="204">
        <f t="shared" si="24"/>
        <v>0</v>
      </c>
      <c r="AT148" s="200">
        <f t="shared" si="24"/>
        <v>0</v>
      </c>
      <c r="AU148" s="200">
        <f t="shared" si="24"/>
        <v>0</v>
      </c>
      <c r="AV148" s="206">
        <f t="shared" si="24"/>
        <v>0</v>
      </c>
      <c r="AW148" s="204">
        <f t="shared" si="24"/>
        <v>0</v>
      </c>
      <c r="AX148" s="200">
        <f t="shared" si="24"/>
        <v>0</v>
      </c>
      <c r="AY148" s="200">
        <f t="shared" si="24"/>
        <v>0</v>
      </c>
      <c r="AZ148" s="206">
        <f t="shared" si="24"/>
        <v>0</v>
      </c>
      <c r="BA148" s="204">
        <f t="shared" si="24"/>
        <v>0</v>
      </c>
      <c r="BB148" s="200">
        <f t="shared" si="24"/>
        <v>0</v>
      </c>
      <c r="BC148" s="200">
        <f t="shared" si="24"/>
        <v>0</v>
      </c>
      <c r="BD148" s="206">
        <f t="shared" si="24"/>
        <v>0</v>
      </c>
      <c r="BE148" s="204">
        <f t="shared" si="24"/>
        <v>0</v>
      </c>
      <c r="BF148" s="200">
        <f t="shared" si="24"/>
        <v>0</v>
      </c>
      <c r="BG148" s="200">
        <f t="shared" si="24"/>
        <v>0</v>
      </c>
      <c r="BH148" s="206">
        <f t="shared" si="24"/>
        <v>0</v>
      </c>
      <c r="BI148" s="204">
        <f t="shared" si="24"/>
        <v>0</v>
      </c>
      <c r="BJ148" s="200">
        <f t="shared" si="24"/>
        <v>0</v>
      </c>
      <c r="BK148" s="200">
        <f t="shared" si="24"/>
        <v>0</v>
      </c>
      <c r="BL148" s="206">
        <f t="shared" si="24"/>
        <v>0</v>
      </c>
      <c r="BM148" s="204">
        <f t="shared" si="24"/>
        <v>0</v>
      </c>
      <c r="BN148" s="200">
        <f t="shared" si="24"/>
        <v>0</v>
      </c>
      <c r="BO148" s="200">
        <f t="shared" si="24"/>
        <v>0</v>
      </c>
      <c r="BP148" s="206">
        <f t="shared" si="24"/>
        <v>0</v>
      </c>
      <c r="BQ148" s="204">
        <f t="shared" si="24"/>
        <v>0</v>
      </c>
      <c r="BR148" s="200">
        <f t="shared" si="24"/>
        <v>0</v>
      </c>
      <c r="BS148" s="200">
        <f t="shared" si="24"/>
        <v>0</v>
      </c>
      <c r="BT148" s="206">
        <f t="shared" si="24"/>
        <v>0</v>
      </c>
      <c r="BU148" s="204">
        <f t="shared" si="24"/>
        <v>0</v>
      </c>
      <c r="BV148" s="200">
        <f t="shared" si="24"/>
        <v>0</v>
      </c>
      <c r="BW148" s="200">
        <f t="shared" si="24"/>
        <v>0</v>
      </c>
      <c r="BX148" s="206">
        <f t="shared" si="24"/>
        <v>0</v>
      </c>
      <c r="BY148" s="204">
        <f t="shared" si="24"/>
        <v>0</v>
      </c>
      <c r="BZ148" s="200">
        <f t="shared" si="24"/>
        <v>0</v>
      </c>
      <c r="CA148" s="200">
        <f t="shared" si="24"/>
        <v>0</v>
      </c>
      <c r="CB148" s="206">
        <f t="shared" si="24"/>
        <v>0</v>
      </c>
      <c r="CC148" s="204">
        <f t="shared" si="24"/>
        <v>0</v>
      </c>
      <c r="CD148" s="200">
        <f t="shared" si="24"/>
        <v>0</v>
      </c>
      <c r="CE148" s="200">
        <f t="shared" si="24"/>
        <v>0</v>
      </c>
      <c r="CF148" s="206">
        <f t="shared" si="24"/>
        <v>0</v>
      </c>
      <c r="CG148" s="204">
        <f t="shared" si="24"/>
        <v>0</v>
      </c>
      <c r="CH148" s="200">
        <f t="shared" si="24"/>
        <v>0</v>
      </c>
      <c r="CI148" s="200">
        <f t="shared" si="24"/>
        <v>0</v>
      </c>
      <c r="CJ148" s="206">
        <f t="shared" si="24"/>
        <v>0</v>
      </c>
      <c r="CK148" s="204">
        <f t="shared" si="24"/>
        <v>0</v>
      </c>
      <c r="CL148" s="200">
        <f t="shared" si="24"/>
        <v>0</v>
      </c>
      <c r="CM148" s="200">
        <f t="shared" si="24"/>
        <v>0</v>
      </c>
      <c r="CN148" s="206">
        <f t="shared" si="24"/>
        <v>0</v>
      </c>
      <c r="CO148" s="204">
        <f t="shared" si="24"/>
        <v>0</v>
      </c>
      <c r="CP148" s="200">
        <f t="shared" si="24"/>
        <v>0</v>
      </c>
      <c r="CQ148" s="200">
        <f t="shared" si="24"/>
        <v>0</v>
      </c>
      <c r="CR148" s="206">
        <f t="shared" ref="CR148:DN148" si="25">CR136+CR140+CR144</f>
        <v>0</v>
      </c>
      <c r="CS148" s="204">
        <f t="shared" si="25"/>
        <v>0</v>
      </c>
      <c r="CT148" s="200">
        <f t="shared" si="25"/>
        <v>0</v>
      </c>
      <c r="CU148" s="200">
        <f t="shared" si="25"/>
        <v>0</v>
      </c>
      <c r="CV148" s="206">
        <f t="shared" si="25"/>
        <v>0</v>
      </c>
      <c r="CW148" s="204">
        <f t="shared" si="25"/>
        <v>0</v>
      </c>
      <c r="CX148" s="200">
        <f t="shared" si="25"/>
        <v>0</v>
      </c>
      <c r="CY148" s="200">
        <f t="shared" si="25"/>
        <v>0</v>
      </c>
      <c r="CZ148" s="206">
        <f t="shared" si="25"/>
        <v>0</v>
      </c>
      <c r="DA148" s="204">
        <f t="shared" si="25"/>
        <v>0</v>
      </c>
      <c r="DB148" s="200">
        <f t="shared" si="25"/>
        <v>0</v>
      </c>
      <c r="DC148" s="200">
        <f t="shared" si="25"/>
        <v>0</v>
      </c>
      <c r="DD148" s="206">
        <f t="shared" si="25"/>
        <v>0</v>
      </c>
      <c r="DE148" s="204">
        <f t="shared" si="25"/>
        <v>0</v>
      </c>
      <c r="DF148" s="200">
        <f t="shared" si="25"/>
        <v>0</v>
      </c>
      <c r="DG148" s="200">
        <f t="shared" si="25"/>
        <v>0</v>
      </c>
      <c r="DH148" s="206">
        <f t="shared" si="25"/>
        <v>0</v>
      </c>
      <c r="DI148" s="266">
        <f t="shared" si="25"/>
        <v>0</v>
      </c>
      <c r="DJ148" s="200">
        <f t="shared" si="25"/>
        <v>0</v>
      </c>
      <c r="DK148" s="200">
        <f t="shared" si="25"/>
        <v>0</v>
      </c>
      <c r="DL148" s="200">
        <f t="shared" si="25"/>
        <v>0</v>
      </c>
      <c r="DM148" s="200">
        <f t="shared" si="25"/>
        <v>0</v>
      </c>
      <c r="DN148" s="206">
        <f t="shared" si="25"/>
        <v>0</v>
      </c>
      <c r="DO148" s="209"/>
      <c r="DP148" s="210"/>
      <c r="DQ148" s="210"/>
      <c r="DR148" s="210"/>
      <c r="DS148" s="205">
        <f>'Ref-Tab'!$B$3</f>
        <v>1.6</v>
      </c>
    </row>
    <row r="149" spans="14:129" s="139" customFormat="1" ht="12">
      <c r="N149" s="134"/>
      <c r="O149" s="211" t="str">
        <f t="shared" ca="1" si="9"/>
        <v>SSOE_202</v>
      </c>
      <c r="P149" s="212" t="str">
        <f t="shared" si="10"/>
        <v>-</v>
      </c>
      <c r="Q149" s="213" t="str">
        <f t="shared" si="11"/>
        <v>-</v>
      </c>
      <c r="R149" s="214"/>
      <c r="S149" s="215"/>
      <c r="T149" s="215"/>
      <c r="U149" s="215"/>
      <c r="V149" s="216"/>
      <c r="W149" s="217"/>
      <c r="X149" s="218">
        <f t="shared" ca="1" si="12"/>
        <v>46002.746673032409</v>
      </c>
      <c r="Y149" s="219" t="str">
        <f t="shared" ca="1" si="13"/>
        <v>C:\ALW-D Daten\Akt Verband Swissolar neu\Projekte aktuell\2025 SSOE\Formulare\[SSOE_2025_Formular_SW_dfi1.xlsx]Total</v>
      </c>
      <c r="Z149" s="220" t="str">
        <f t="shared" si="14"/>
        <v>Daten für Import plausibel</v>
      </c>
      <c r="AA149" s="221" t="s">
        <v>589</v>
      </c>
      <c r="AB149" s="222">
        <f t="shared" si="15"/>
        <v>2025</v>
      </c>
      <c r="AC149" s="223" t="s">
        <v>588</v>
      </c>
      <c r="AD149" s="224" t="s">
        <v>5</v>
      </c>
      <c r="AE149" s="214"/>
      <c r="AF149" s="215"/>
      <c r="AG149" s="215"/>
      <c r="AH149" s="215"/>
      <c r="AI149" s="215"/>
      <c r="AJ149" s="216"/>
      <c r="AK149" s="214"/>
      <c r="AL149" s="215"/>
      <c r="AM149" s="215"/>
      <c r="AN149" s="216"/>
      <c r="AO149" s="267">
        <f t="shared" si="24"/>
        <v>0</v>
      </c>
      <c r="AP149" s="227">
        <f t="shared" si="24"/>
        <v>0</v>
      </c>
      <c r="AQ149" s="227">
        <f t="shared" si="24"/>
        <v>0</v>
      </c>
      <c r="AR149" s="268">
        <f t="shared" si="24"/>
        <v>0</v>
      </c>
      <c r="AS149" s="267">
        <f t="shared" si="24"/>
        <v>0</v>
      </c>
      <c r="AT149" s="227">
        <f t="shared" si="24"/>
        <v>0</v>
      </c>
      <c r="AU149" s="227">
        <f t="shared" si="24"/>
        <v>0</v>
      </c>
      <c r="AV149" s="268">
        <f t="shared" si="24"/>
        <v>0</v>
      </c>
      <c r="AW149" s="267">
        <f t="shared" si="24"/>
        <v>0</v>
      </c>
      <c r="AX149" s="227">
        <f t="shared" si="24"/>
        <v>0</v>
      </c>
      <c r="AY149" s="227">
        <f t="shared" si="24"/>
        <v>0</v>
      </c>
      <c r="AZ149" s="268">
        <f t="shared" si="24"/>
        <v>0</v>
      </c>
      <c r="BA149" s="267">
        <f t="shared" si="24"/>
        <v>0</v>
      </c>
      <c r="BB149" s="227">
        <f t="shared" si="24"/>
        <v>0</v>
      </c>
      <c r="BC149" s="227">
        <f t="shared" si="24"/>
        <v>0</v>
      </c>
      <c r="BD149" s="268">
        <f t="shared" si="24"/>
        <v>0</v>
      </c>
      <c r="BE149" s="267">
        <f t="shared" si="24"/>
        <v>0</v>
      </c>
      <c r="BF149" s="227">
        <f t="shared" si="24"/>
        <v>0</v>
      </c>
      <c r="BG149" s="227">
        <f t="shared" si="24"/>
        <v>0</v>
      </c>
      <c r="BH149" s="268">
        <f t="shared" si="24"/>
        <v>0</v>
      </c>
      <c r="BI149" s="267">
        <f t="shared" si="24"/>
        <v>0</v>
      </c>
      <c r="BJ149" s="227">
        <f t="shared" si="24"/>
        <v>0</v>
      </c>
      <c r="BK149" s="227">
        <f t="shared" si="24"/>
        <v>0</v>
      </c>
      <c r="BL149" s="268">
        <f t="shared" si="24"/>
        <v>0</v>
      </c>
      <c r="BM149" s="267">
        <f t="shared" si="24"/>
        <v>0</v>
      </c>
      <c r="BN149" s="227">
        <f t="shared" si="24"/>
        <v>0</v>
      </c>
      <c r="BO149" s="227">
        <f t="shared" si="24"/>
        <v>0</v>
      </c>
      <c r="BP149" s="268">
        <f t="shared" si="24"/>
        <v>0</v>
      </c>
      <c r="BQ149" s="267">
        <f t="shared" si="24"/>
        <v>0</v>
      </c>
      <c r="BR149" s="227">
        <f t="shared" si="24"/>
        <v>0</v>
      </c>
      <c r="BS149" s="227">
        <f t="shared" si="24"/>
        <v>0</v>
      </c>
      <c r="BT149" s="268">
        <f t="shared" si="24"/>
        <v>0</v>
      </c>
      <c r="BU149" s="267">
        <f t="shared" si="24"/>
        <v>0</v>
      </c>
      <c r="BV149" s="227">
        <f t="shared" si="24"/>
        <v>0</v>
      </c>
      <c r="BW149" s="227">
        <f t="shared" si="24"/>
        <v>0</v>
      </c>
      <c r="BX149" s="268">
        <f t="shared" si="24"/>
        <v>0</v>
      </c>
      <c r="BY149" s="229"/>
      <c r="BZ149" s="230"/>
      <c r="CA149" s="230"/>
      <c r="CB149" s="231"/>
      <c r="CC149" s="229"/>
      <c r="CD149" s="230"/>
      <c r="CE149" s="230"/>
      <c r="CF149" s="231"/>
      <c r="CG149" s="229"/>
      <c r="CH149" s="230"/>
      <c r="CI149" s="230"/>
      <c r="CJ149" s="231"/>
      <c r="CK149" s="229"/>
      <c r="CL149" s="230"/>
      <c r="CM149" s="230"/>
      <c r="CN149" s="231"/>
      <c r="CO149" s="229"/>
      <c r="CP149" s="230"/>
      <c r="CQ149" s="230"/>
      <c r="CR149" s="231"/>
      <c r="CS149" s="229"/>
      <c r="CT149" s="230"/>
      <c r="CU149" s="230"/>
      <c r="CV149" s="231"/>
      <c r="CW149" s="229"/>
      <c r="CX149" s="230"/>
      <c r="CY149" s="230"/>
      <c r="CZ149" s="231"/>
      <c r="DA149" s="229"/>
      <c r="DB149" s="230"/>
      <c r="DC149" s="230"/>
      <c r="DD149" s="231"/>
      <c r="DE149" s="229"/>
      <c r="DF149" s="230"/>
      <c r="DG149" s="230"/>
      <c r="DH149" s="231"/>
      <c r="DI149" s="232"/>
      <c r="DJ149" s="230"/>
      <c r="DK149" s="230"/>
      <c r="DL149" s="230"/>
      <c r="DM149" s="230"/>
      <c r="DN149" s="231"/>
      <c r="DO149" s="229"/>
      <c r="DP149" s="230"/>
      <c r="DQ149" s="230"/>
      <c r="DR149" s="230"/>
      <c r="DS149" s="226">
        <f>'Ref-Tab'!$B$3</f>
        <v>1.6</v>
      </c>
    </row>
    <row r="150" spans="14:129" s="139" customFormat="1" ht="12">
      <c r="N150" s="134"/>
      <c r="O150" s="211" t="str">
        <f t="shared" ca="1" si="9"/>
        <v>SSOE_202</v>
      </c>
      <c r="P150" s="212" t="str">
        <f t="shared" si="10"/>
        <v>-</v>
      </c>
      <c r="Q150" s="213" t="str">
        <f t="shared" si="11"/>
        <v>-</v>
      </c>
      <c r="R150" s="214"/>
      <c r="S150" s="215"/>
      <c r="T150" s="215"/>
      <c r="U150" s="215"/>
      <c r="V150" s="216"/>
      <c r="W150" s="217"/>
      <c r="X150" s="218">
        <f t="shared" ca="1" si="12"/>
        <v>46002.746673032409</v>
      </c>
      <c r="Y150" s="219" t="str">
        <f t="shared" ca="1" si="13"/>
        <v>C:\ALW-D Daten\Akt Verband Swissolar neu\Projekte aktuell\2025 SSOE\Formulare\[SSOE_2025_Formular_SW_dfi1.xlsx]Total</v>
      </c>
      <c r="Z150" s="220" t="str">
        <f t="shared" si="14"/>
        <v>Daten für Import plausibel</v>
      </c>
      <c r="AA150" s="221" t="s">
        <v>590</v>
      </c>
      <c r="AB150" s="222">
        <f t="shared" si="15"/>
        <v>2025</v>
      </c>
      <c r="AC150" s="223" t="s">
        <v>588</v>
      </c>
      <c r="AD150" s="233" t="s">
        <v>6</v>
      </c>
      <c r="AE150" s="214"/>
      <c r="AF150" s="215"/>
      <c r="AG150" s="215"/>
      <c r="AH150" s="215"/>
      <c r="AI150" s="215"/>
      <c r="AJ150" s="216"/>
      <c r="AK150" s="214"/>
      <c r="AL150" s="215"/>
      <c r="AM150" s="215"/>
      <c r="AN150" s="216"/>
      <c r="AO150" s="267">
        <f t="shared" si="24"/>
        <v>0</v>
      </c>
      <c r="AP150" s="227">
        <f t="shared" si="24"/>
        <v>0</v>
      </c>
      <c r="AQ150" s="227">
        <f t="shared" si="24"/>
        <v>0</v>
      </c>
      <c r="AR150" s="268">
        <f t="shared" si="24"/>
        <v>0</v>
      </c>
      <c r="AS150" s="267">
        <f t="shared" si="24"/>
        <v>0</v>
      </c>
      <c r="AT150" s="227">
        <f t="shared" si="24"/>
        <v>0</v>
      </c>
      <c r="AU150" s="227">
        <f t="shared" si="24"/>
        <v>0</v>
      </c>
      <c r="AV150" s="268">
        <f t="shared" si="24"/>
        <v>0</v>
      </c>
      <c r="AW150" s="267">
        <f t="shared" si="24"/>
        <v>0</v>
      </c>
      <c r="AX150" s="227">
        <f t="shared" si="24"/>
        <v>0</v>
      </c>
      <c r="AY150" s="227">
        <f t="shared" si="24"/>
        <v>0</v>
      </c>
      <c r="AZ150" s="268">
        <f t="shared" si="24"/>
        <v>0</v>
      </c>
      <c r="BA150" s="267">
        <f t="shared" si="24"/>
        <v>0</v>
      </c>
      <c r="BB150" s="227">
        <f t="shared" si="24"/>
        <v>0</v>
      </c>
      <c r="BC150" s="227">
        <f t="shared" si="24"/>
        <v>0</v>
      </c>
      <c r="BD150" s="268">
        <f t="shared" si="24"/>
        <v>0</v>
      </c>
      <c r="BE150" s="267">
        <f t="shared" si="24"/>
        <v>0</v>
      </c>
      <c r="BF150" s="227">
        <f t="shared" si="24"/>
        <v>0</v>
      </c>
      <c r="BG150" s="227">
        <f t="shared" si="24"/>
        <v>0</v>
      </c>
      <c r="BH150" s="268">
        <f t="shared" si="24"/>
        <v>0</v>
      </c>
      <c r="BI150" s="267">
        <f t="shared" si="24"/>
        <v>0</v>
      </c>
      <c r="BJ150" s="227">
        <f t="shared" si="24"/>
        <v>0</v>
      </c>
      <c r="BK150" s="227">
        <f t="shared" si="24"/>
        <v>0</v>
      </c>
      <c r="BL150" s="268">
        <f t="shared" si="24"/>
        <v>0</v>
      </c>
      <c r="BM150" s="267">
        <f t="shared" si="24"/>
        <v>0</v>
      </c>
      <c r="BN150" s="227">
        <f t="shared" si="24"/>
        <v>0</v>
      </c>
      <c r="BO150" s="227">
        <f t="shared" si="24"/>
        <v>0</v>
      </c>
      <c r="BP150" s="268">
        <f t="shared" si="24"/>
        <v>0</v>
      </c>
      <c r="BQ150" s="267">
        <f t="shared" si="24"/>
        <v>0</v>
      </c>
      <c r="BR150" s="227">
        <f t="shared" si="24"/>
        <v>0</v>
      </c>
      <c r="BS150" s="227">
        <f t="shared" si="24"/>
        <v>0</v>
      </c>
      <c r="BT150" s="268">
        <f t="shared" si="24"/>
        <v>0</v>
      </c>
      <c r="BU150" s="267">
        <f t="shared" si="24"/>
        <v>0</v>
      </c>
      <c r="BV150" s="227">
        <f t="shared" si="24"/>
        <v>0</v>
      </c>
      <c r="BW150" s="227">
        <f t="shared" si="24"/>
        <v>0</v>
      </c>
      <c r="BX150" s="268">
        <f t="shared" si="24"/>
        <v>0</v>
      </c>
      <c r="BY150" s="237"/>
      <c r="BZ150" s="230"/>
      <c r="CA150" s="230"/>
      <c r="CB150" s="231"/>
      <c r="CC150" s="237"/>
      <c r="CD150" s="230"/>
      <c r="CE150" s="230"/>
      <c r="CF150" s="231"/>
      <c r="CG150" s="237"/>
      <c r="CH150" s="230"/>
      <c r="CI150" s="230"/>
      <c r="CJ150" s="231"/>
      <c r="CK150" s="237"/>
      <c r="CL150" s="230"/>
      <c r="CM150" s="230"/>
      <c r="CN150" s="231"/>
      <c r="CO150" s="237"/>
      <c r="CP150" s="230"/>
      <c r="CQ150" s="230"/>
      <c r="CR150" s="231"/>
      <c r="CS150" s="237"/>
      <c r="CT150" s="230"/>
      <c r="CU150" s="230"/>
      <c r="CV150" s="231"/>
      <c r="CW150" s="237"/>
      <c r="CX150" s="230"/>
      <c r="CY150" s="230"/>
      <c r="CZ150" s="231"/>
      <c r="DA150" s="229"/>
      <c r="DB150" s="230"/>
      <c r="DC150" s="230"/>
      <c r="DD150" s="231"/>
      <c r="DE150" s="229"/>
      <c r="DF150" s="230"/>
      <c r="DG150" s="230"/>
      <c r="DH150" s="231"/>
      <c r="DI150" s="232"/>
      <c r="DJ150" s="230"/>
      <c r="DK150" s="230"/>
      <c r="DL150" s="230"/>
      <c r="DM150" s="230"/>
      <c r="DN150" s="231"/>
      <c r="DO150" s="229"/>
      <c r="DP150" s="230"/>
      <c r="DQ150" s="230"/>
      <c r="DR150" s="230"/>
      <c r="DS150" s="226">
        <f>'Ref-Tab'!$B$3</f>
        <v>1.6</v>
      </c>
    </row>
    <row r="151" spans="14:129" s="139" customFormat="1" ht="12.75" thickBot="1">
      <c r="N151" s="134"/>
      <c r="O151" s="269" t="str">
        <f t="shared" ca="1" si="9"/>
        <v>SSOE_202</v>
      </c>
      <c r="P151" s="270" t="str">
        <f t="shared" si="10"/>
        <v>-</v>
      </c>
      <c r="Q151" s="271" t="str">
        <f t="shared" si="11"/>
        <v>-</v>
      </c>
      <c r="R151" s="272"/>
      <c r="S151" s="273"/>
      <c r="T151" s="273"/>
      <c r="U151" s="273"/>
      <c r="V151" s="274"/>
      <c r="W151" s="275"/>
      <c r="X151" s="276">
        <f t="shared" ca="1" si="12"/>
        <v>46002.746673032409</v>
      </c>
      <c r="Y151" s="277" t="str">
        <f t="shared" ca="1" si="13"/>
        <v>C:\ALW-D Daten\Akt Verband Swissolar neu\Projekte aktuell\2025 SSOE\Formulare\[SSOE_2025_Formular_SW_dfi1.xlsx]Total</v>
      </c>
      <c r="Z151" s="278" t="str">
        <f t="shared" si="14"/>
        <v>Daten für Import plausibel</v>
      </c>
      <c r="AA151" s="279" t="s">
        <v>591</v>
      </c>
      <c r="AB151" s="280">
        <f t="shared" si="15"/>
        <v>2025</v>
      </c>
      <c r="AC151" s="281" t="s">
        <v>588</v>
      </c>
      <c r="AD151" s="282" t="s">
        <v>7</v>
      </c>
      <c r="AE151" s="272"/>
      <c r="AF151" s="273"/>
      <c r="AG151" s="273"/>
      <c r="AH151" s="273"/>
      <c r="AI151" s="273"/>
      <c r="AJ151" s="274"/>
      <c r="AK151" s="272"/>
      <c r="AL151" s="273"/>
      <c r="AM151" s="273"/>
      <c r="AN151" s="274"/>
      <c r="AO151" s="283">
        <f t="shared" si="24"/>
        <v>0</v>
      </c>
      <c r="AP151" s="284">
        <f t="shared" si="24"/>
        <v>0</v>
      </c>
      <c r="AQ151" s="284">
        <f t="shared" si="24"/>
        <v>0</v>
      </c>
      <c r="AR151" s="285">
        <f t="shared" si="24"/>
        <v>0</v>
      </c>
      <c r="AS151" s="283">
        <f t="shared" si="24"/>
        <v>0</v>
      </c>
      <c r="AT151" s="284">
        <f t="shared" si="24"/>
        <v>0</v>
      </c>
      <c r="AU151" s="284">
        <f t="shared" si="24"/>
        <v>0</v>
      </c>
      <c r="AV151" s="285">
        <f t="shared" si="24"/>
        <v>0</v>
      </c>
      <c r="AW151" s="283">
        <f t="shared" si="24"/>
        <v>0</v>
      </c>
      <c r="AX151" s="284">
        <f t="shared" si="24"/>
        <v>0</v>
      </c>
      <c r="AY151" s="284">
        <f t="shared" si="24"/>
        <v>0</v>
      </c>
      <c r="AZ151" s="285">
        <f t="shared" si="24"/>
        <v>0</v>
      </c>
      <c r="BA151" s="283">
        <f t="shared" si="24"/>
        <v>0</v>
      </c>
      <c r="BB151" s="284">
        <f t="shared" si="24"/>
        <v>0</v>
      </c>
      <c r="BC151" s="284">
        <f t="shared" si="24"/>
        <v>0</v>
      </c>
      <c r="BD151" s="285">
        <f t="shared" si="24"/>
        <v>0</v>
      </c>
      <c r="BE151" s="283">
        <f t="shared" si="24"/>
        <v>0</v>
      </c>
      <c r="BF151" s="284">
        <f t="shared" si="24"/>
        <v>0</v>
      </c>
      <c r="BG151" s="284">
        <f t="shared" si="24"/>
        <v>0</v>
      </c>
      <c r="BH151" s="285">
        <f t="shared" si="24"/>
        <v>0</v>
      </c>
      <c r="BI151" s="283">
        <f t="shared" si="24"/>
        <v>0</v>
      </c>
      <c r="BJ151" s="284">
        <f t="shared" si="24"/>
        <v>0</v>
      </c>
      <c r="BK151" s="284">
        <f t="shared" si="24"/>
        <v>0</v>
      </c>
      <c r="BL151" s="285">
        <f t="shared" si="24"/>
        <v>0</v>
      </c>
      <c r="BM151" s="283">
        <f t="shared" si="24"/>
        <v>0</v>
      </c>
      <c r="BN151" s="284">
        <f t="shared" si="24"/>
        <v>0</v>
      </c>
      <c r="BO151" s="284">
        <f t="shared" si="24"/>
        <v>0</v>
      </c>
      <c r="BP151" s="285">
        <f t="shared" si="24"/>
        <v>0</v>
      </c>
      <c r="BQ151" s="283">
        <f t="shared" si="24"/>
        <v>0</v>
      </c>
      <c r="BR151" s="284">
        <f t="shared" si="24"/>
        <v>0</v>
      </c>
      <c r="BS151" s="284">
        <f t="shared" si="24"/>
        <v>0</v>
      </c>
      <c r="BT151" s="285">
        <f t="shared" si="24"/>
        <v>0</v>
      </c>
      <c r="BU151" s="283">
        <f t="shared" si="24"/>
        <v>0</v>
      </c>
      <c r="BV151" s="284">
        <f t="shared" si="24"/>
        <v>0</v>
      </c>
      <c r="BW151" s="284">
        <f t="shared" si="24"/>
        <v>0</v>
      </c>
      <c r="BX151" s="285">
        <f t="shared" si="24"/>
        <v>0</v>
      </c>
      <c r="BY151" s="286"/>
      <c r="BZ151" s="287"/>
      <c r="CA151" s="287"/>
      <c r="CB151" s="288"/>
      <c r="CC151" s="286"/>
      <c r="CD151" s="287"/>
      <c r="CE151" s="287"/>
      <c r="CF151" s="288"/>
      <c r="CG151" s="286"/>
      <c r="CH151" s="287"/>
      <c r="CI151" s="287"/>
      <c r="CJ151" s="288"/>
      <c r="CK151" s="286"/>
      <c r="CL151" s="287"/>
      <c r="CM151" s="287"/>
      <c r="CN151" s="288"/>
      <c r="CO151" s="286"/>
      <c r="CP151" s="287"/>
      <c r="CQ151" s="287"/>
      <c r="CR151" s="288"/>
      <c r="CS151" s="286"/>
      <c r="CT151" s="287"/>
      <c r="CU151" s="287"/>
      <c r="CV151" s="288"/>
      <c r="CW151" s="286"/>
      <c r="CX151" s="287"/>
      <c r="CY151" s="287"/>
      <c r="CZ151" s="288"/>
      <c r="DA151" s="289"/>
      <c r="DB151" s="287"/>
      <c r="DC151" s="287"/>
      <c r="DD151" s="288"/>
      <c r="DE151" s="289"/>
      <c r="DF151" s="287"/>
      <c r="DG151" s="287"/>
      <c r="DH151" s="288"/>
      <c r="DI151" s="290"/>
      <c r="DJ151" s="287"/>
      <c r="DK151" s="287"/>
      <c r="DL151" s="287"/>
      <c r="DM151" s="287"/>
      <c r="DN151" s="288"/>
      <c r="DO151" s="289"/>
      <c r="DP151" s="287"/>
      <c r="DQ151" s="287"/>
      <c r="DR151" s="287"/>
      <c r="DS151" s="291">
        <f>'Ref-Tab'!$B$3</f>
        <v>1.6</v>
      </c>
    </row>
    <row r="152" spans="14:129">
      <c r="O152" s="292"/>
      <c r="P152" s="62"/>
      <c r="Q152" s="62"/>
      <c r="R152" s="292"/>
      <c r="S152" s="62"/>
      <c r="T152" s="62"/>
      <c r="U152" s="62"/>
      <c r="V152" s="62"/>
      <c r="W152" s="292"/>
      <c r="X152" s="292"/>
      <c r="Y152" s="62"/>
      <c r="Z152" s="119"/>
      <c r="AA152" s="292"/>
      <c r="AB152" s="62"/>
      <c r="AC152" s="62"/>
      <c r="AD152" s="62"/>
      <c r="AE152" s="292"/>
      <c r="AF152" s="62"/>
      <c r="AG152" s="62"/>
      <c r="AH152" s="62"/>
      <c r="AI152" s="62"/>
      <c r="AJ152" s="62"/>
      <c r="AK152" s="292"/>
      <c r="AL152" s="62"/>
      <c r="AM152" s="62"/>
      <c r="AN152" s="62"/>
      <c r="AO152" s="292"/>
      <c r="AP152" s="62"/>
      <c r="AQ152" s="62"/>
      <c r="AR152" s="62"/>
      <c r="AS152" s="62"/>
      <c r="AT152" s="62"/>
      <c r="AU152" s="62"/>
      <c r="AV152" s="62"/>
      <c r="AW152" s="62"/>
      <c r="AX152" s="62"/>
      <c r="AY152" s="62"/>
      <c r="AZ152" s="62"/>
      <c r="BA152" s="62"/>
      <c r="BB152" s="62"/>
      <c r="BC152" s="62"/>
      <c r="BD152" s="62"/>
      <c r="BE152" s="62"/>
      <c r="BF152" s="62"/>
      <c r="BG152" s="62"/>
      <c r="BH152" s="62"/>
      <c r="BI152" s="62"/>
      <c r="BJ152" s="62"/>
      <c r="BK152" s="62"/>
      <c r="BL152" s="62"/>
      <c r="BM152" s="62"/>
      <c r="BN152" s="62"/>
      <c r="BO152" s="62"/>
      <c r="BP152" s="62"/>
      <c r="BQ152" s="62"/>
      <c r="BR152" s="62"/>
      <c r="BS152" s="62"/>
      <c r="BT152" s="293"/>
      <c r="BU152" s="293"/>
      <c r="BV152" s="62"/>
      <c r="BW152" s="62"/>
      <c r="BX152" s="62"/>
      <c r="BY152" s="292"/>
      <c r="BZ152" s="62"/>
      <c r="CA152" s="62"/>
      <c r="CB152" s="62"/>
      <c r="CC152" s="62"/>
      <c r="CD152" s="62"/>
      <c r="CE152" s="62"/>
      <c r="CF152" s="62"/>
      <c r="CG152" s="62"/>
      <c r="CH152" s="62"/>
      <c r="CI152" s="62"/>
      <c r="CJ152" s="62"/>
      <c r="CK152" s="62"/>
      <c r="CL152" s="62"/>
      <c r="CM152" s="62"/>
      <c r="CN152" s="62"/>
      <c r="CO152" s="62"/>
      <c r="CP152" s="62"/>
      <c r="CQ152" s="62"/>
      <c r="CR152" s="62"/>
      <c r="CS152" s="62"/>
      <c r="CT152" s="62"/>
      <c r="CU152" s="62"/>
      <c r="CV152" s="62"/>
      <c r="CW152" s="62"/>
      <c r="CX152" s="62"/>
      <c r="CY152" s="62"/>
      <c r="CZ152" s="62"/>
      <c r="DA152" s="62"/>
      <c r="DB152" s="62"/>
      <c r="DC152" s="62"/>
      <c r="DD152" s="293"/>
      <c r="DE152" s="293"/>
      <c r="DF152" s="62"/>
      <c r="DG152" s="62"/>
      <c r="DH152" s="62"/>
      <c r="DI152" s="294"/>
      <c r="DJ152" s="62"/>
      <c r="DK152" s="62"/>
      <c r="DL152" s="62"/>
      <c r="DM152" s="62"/>
      <c r="DN152" s="62"/>
      <c r="DO152" s="292"/>
      <c r="DP152" s="62"/>
      <c r="DQ152" s="62"/>
      <c r="DR152" s="62"/>
      <c r="DS152" s="295"/>
    </row>
    <row r="153" spans="14:129">
      <c r="O153" s="62"/>
      <c r="P153" s="62"/>
      <c r="Q153" s="62"/>
      <c r="R153" s="62"/>
      <c r="S153" s="62"/>
      <c r="T153" s="62"/>
      <c r="U153" s="62"/>
      <c r="V153" s="62"/>
      <c r="W153" s="62"/>
      <c r="X153" s="62"/>
      <c r="Y153" s="62"/>
      <c r="Z153" s="119"/>
      <c r="AA153" s="62"/>
      <c r="AB153" s="62"/>
      <c r="AC153" s="62"/>
      <c r="AD153" s="62"/>
      <c r="AE153" s="62" t="s">
        <v>592</v>
      </c>
      <c r="AF153" s="62"/>
      <c r="AG153" s="62"/>
      <c r="AH153" s="62"/>
      <c r="AI153" s="62"/>
      <c r="AJ153" s="62"/>
      <c r="AK153" s="62"/>
      <c r="AL153" s="62" t="s">
        <v>593</v>
      </c>
      <c r="AM153" s="62"/>
      <c r="AN153" s="62"/>
      <c r="AO153" s="62"/>
      <c r="AP153" s="62"/>
      <c r="AQ153" s="62"/>
      <c r="AR153" s="62"/>
      <c r="AS153" s="62"/>
      <c r="AT153" s="62"/>
      <c r="AU153" s="62"/>
      <c r="AV153" s="62"/>
      <c r="AW153" s="62"/>
      <c r="AX153" s="62"/>
      <c r="AY153" s="62"/>
      <c r="AZ153" s="62"/>
      <c r="BA153" s="62"/>
      <c r="BB153" s="62"/>
      <c r="BC153" s="62"/>
      <c r="BD153" s="62"/>
      <c r="BE153" s="62"/>
      <c r="BF153" s="62"/>
      <c r="BG153" s="62"/>
      <c r="BH153" s="62"/>
      <c r="BI153" s="62"/>
      <c r="BJ153" s="62"/>
      <c r="BK153" s="62"/>
      <c r="BL153" s="62"/>
      <c r="BM153" s="62"/>
      <c r="BN153" s="62"/>
      <c r="BO153" s="62"/>
      <c r="BP153" s="62"/>
      <c r="BQ153" s="62"/>
      <c r="BR153" s="62"/>
      <c r="BS153" s="62"/>
      <c r="BT153" s="62"/>
      <c r="BU153" s="62"/>
      <c r="BV153" s="62"/>
      <c r="BW153" s="62"/>
      <c r="BX153" s="62"/>
      <c r="BY153" s="62"/>
      <c r="BZ153" s="62"/>
      <c r="CA153" s="62"/>
      <c r="CB153" s="62"/>
      <c r="CC153" s="62"/>
      <c r="CD153" s="62"/>
      <c r="CE153" s="62"/>
      <c r="CF153" s="62"/>
      <c r="CG153" s="62"/>
      <c r="CH153" s="62"/>
      <c r="CI153" s="62"/>
      <c r="CJ153" s="62"/>
      <c r="CK153" s="62"/>
      <c r="CL153" s="62"/>
      <c r="CM153" s="62"/>
      <c r="CN153" s="62"/>
      <c r="CO153" s="62"/>
      <c r="CP153" s="62"/>
      <c r="CQ153" s="62"/>
      <c r="CR153" s="62"/>
      <c r="CS153" s="62"/>
      <c r="CT153" s="62"/>
      <c r="CU153" s="62"/>
      <c r="CV153" s="62"/>
      <c r="CW153" s="62"/>
      <c r="CX153" s="62"/>
      <c r="CY153" s="62"/>
      <c r="CZ153" s="62"/>
      <c r="DA153" s="62"/>
      <c r="DB153" s="62"/>
      <c r="DC153" s="62"/>
      <c r="DD153" s="62"/>
      <c r="DE153" s="62"/>
      <c r="DF153" s="62"/>
      <c r="DG153" s="62"/>
      <c r="DH153" s="62"/>
      <c r="DI153" s="129"/>
      <c r="DJ153" s="62"/>
      <c r="DK153" s="62"/>
      <c r="DL153" s="62"/>
      <c r="DM153" s="62"/>
      <c r="DN153" s="62"/>
      <c r="DO153" s="62"/>
      <c r="DP153" s="62"/>
      <c r="DQ153" s="62"/>
      <c r="DR153" s="62"/>
      <c r="DS153" s="62"/>
    </row>
    <row r="154" spans="14:129">
      <c r="AC154" s="62"/>
      <c r="AD154" s="296" t="s">
        <v>594</v>
      </c>
      <c r="AE154" s="297" t="s">
        <v>595</v>
      </c>
      <c r="AF154" s="297"/>
      <c r="AG154" s="297"/>
      <c r="AH154" s="297"/>
      <c r="AI154" s="297"/>
      <c r="AJ154" s="297"/>
      <c r="AK154" s="297"/>
      <c r="AL154" s="297" t="s">
        <v>596</v>
      </c>
      <c r="AM154" s="297"/>
      <c r="AN154" s="297"/>
    </row>
    <row r="155" spans="14:129">
      <c r="AC155" s="62"/>
      <c r="AD155" s="62"/>
      <c r="AE155" s="298" t="s">
        <v>597</v>
      </c>
      <c r="AF155" s="298"/>
      <c r="AG155" s="298"/>
      <c r="AH155" s="298"/>
      <c r="AI155" s="298"/>
      <c r="AJ155" s="298"/>
      <c r="AK155" s="298"/>
      <c r="AL155" s="298" t="s">
        <v>598</v>
      </c>
      <c r="AM155" s="298"/>
      <c r="AN155" s="298"/>
    </row>
    <row r="156" spans="14:129">
      <c r="AC156" s="62"/>
      <c r="AD156" s="62"/>
      <c r="AE156" s="299" t="s">
        <v>597</v>
      </c>
      <c r="AF156" s="299"/>
      <c r="AG156" s="299"/>
      <c r="AH156" s="299"/>
      <c r="AI156" s="299"/>
      <c r="AJ156" s="299"/>
      <c r="AK156" s="299"/>
      <c r="AL156" s="299" t="s">
        <v>599</v>
      </c>
      <c r="AM156" s="299"/>
      <c r="AN156" s="299"/>
    </row>
    <row r="157" spans="14:129">
      <c r="AC157" s="62"/>
      <c r="AD157" s="62"/>
      <c r="AE157" s="300" t="s">
        <v>600</v>
      </c>
      <c r="AF157" s="300"/>
      <c r="AG157" s="300"/>
      <c r="AH157" s="300"/>
      <c r="AI157" s="300"/>
      <c r="AJ157" s="300"/>
      <c r="AK157" s="300"/>
      <c r="AL157" s="300" t="s">
        <v>598</v>
      </c>
      <c r="AM157" s="300"/>
      <c r="AN157" s="300"/>
    </row>
    <row r="159" spans="14:129">
      <c r="O159" s="313" t="s">
        <v>739</v>
      </c>
      <c r="W159" s="301"/>
    </row>
    <row r="160" spans="14:129" s="139" customFormat="1">
      <c r="N160" s="134"/>
      <c r="O160" s="304"/>
      <c r="P160" s="304"/>
      <c r="Q160" s="304"/>
      <c r="R160" s="314" t="s">
        <v>601</v>
      </c>
      <c r="S160" s="314" t="s">
        <v>602</v>
      </c>
      <c r="T160" s="314" t="s">
        <v>603</v>
      </c>
      <c r="U160" s="314" t="s">
        <v>604</v>
      </c>
      <c r="V160" s="314" t="s">
        <v>605</v>
      </c>
      <c r="W160" s="314" t="s">
        <v>606</v>
      </c>
      <c r="X160" s="304"/>
      <c r="Y160" s="304"/>
      <c r="Z160" s="315"/>
      <c r="AA160" s="316" t="s">
        <v>607</v>
      </c>
      <c r="AB160" s="304" t="s">
        <v>608</v>
      </c>
      <c r="AC160" s="304"/>
      <c r="AD160" s="317" t="s">
        <v>9</v>
      </c>
      <c r="AE160" s="304" t="s">
        <v>609</v>
      </c>
      <c r="AF160" s="304" t="s">
        <v>610</v>
      </c>
      <c r="AG160" s="304" t="s">
        <v>611</v>
      </c>
      <c r="AH160" s="318" t="s">
        <v>612</v>
      </c>
      <c r="AI160" s="304" t="s">
        <v>613</v>
      </c>
      <c r="AJ160" s="318" t="s">
        <v>614</v>
      </c>
      <c r="AK160" s="304" t="s">
        <v>615</v>
      </c>
      <c r="AL160" s="304" t="s">
        <v>616</v>
      </c>
      <c r="AM160" s="304" t="s">
        <v>617</v>
      </c>
      <c r="AN160" s="318" t="s">
        <v>618</v>
      </c>
      <c r="AO160" s="318" t="s">
        <v>607</v>
      </c>
      <c r="AP160" s="318" t="s">
        <v>607</v>
      </c>
      <c r="AQ160" s="318" t="s">
        <v>607</v>
      </c>
      <c r="AR160" s="318" t="s">
        <v>607</v>
      </c>
      <c r="AS160" s="318" t="s">
        <v>607</v>
      </c>
      <c r="AT160" s="318" t="s">
        <v>607</v>
      </c>
      <c r="AU160" s="318" t="s">
        <v>607</v>
      </c>
      <c r="AV160" s="318" t="s">
        <v>607</v>
      </c>
      <c r="AW160" s="318" t="s">
        <v>607</v>
      </c>
      <c r="AX160" s="318" t="s">
        <v>607</v>
      </c>
      <c r="AY160" s="318" t="s">
        <v>607</v>
      </c>
      <c r="AZ160" s="318" t="s">
        <v>607</v>
      </c>
      <c r="BA160" s="318" t="s">
        <v>607</v>
      </c>
      <c r="BB160" s="318" t="s">
        <v>607</v>
      </c>
      <c r="BC160" s="318" t="s">
        <v>607</v>
      </c>
      <c r="BD160" s="318" t="s">
        <v>607</v>
      </c>
      <c r="BE160" s="318" t="s">
        <v>607</v>
      </c>
      <c r="BF160" s="318" t="s">
        <v>607</v>
      </c>
      <c r="BG160" s="318" t="s">
        <v>607</v>
      </c>
      <c r="BH160" s="318" t="s">
        <v>607</v>
      </c>
      <c r="BI160" s="318" t="s">
        <v>607</v>
      </c>
      <c r="BJ160" s="318" t="s">
        <v>607</v>
      </c>
      <c r="BK160" s="318" t="s">
        <v>607</v>
      </c>
      <c r="BL160" s="318" t="s">
        <v>607</v>
      </c>
      <c r="BM160" s="318" t="s">
        <v>607</v>
      </c>
      <c r="BN160" s="318" t="s">
        <v>607</v>
      </c>
      <c r="BO160" s="318" t="s">
        <v>607</v>
      </c>
      <c r="BP160" s="318" t="s">
        <v>607</v>
      </c>
      <c r="BQ160" s="318" t="s">
        <v>607</v>
      </c>
      <c r="BR160" s="318" t="s">
        <v>607</v>
      </c>
      <c r="BS160" s="318" t="s">
        <v>607</v>
      </c>
      <c r="BT160" s="318" t="s">
        <v>607</v>
      </c>
      <c r="BU160" s="318" t="s">
        <v>619</v>
      </c>
      <c r="BV160" s="318" t="s">
        <v>620</v>
      </c>
      <c r="BW160" s="318" t="s">
        <v>607</v>
      </c>
      <c r="BX160" s="318" t="s">
        <v>607</v>
      </c>
      <c r="BY160" s="316" t="s">
        <v>607</v>
      </c>
      <c r="BZ160" s="316" t="s">
        <v>607</v>
      </c>
      <c r="CA160" s="316" t="s">
        <v>607</v>
      </c>
      <c r="CB160" s="316" t="s">
        <v>607</v>
      </c>
      <c r="CC160" s="316" t="s">
        <v>607</v>
      </c>
      <c r="CD160" s="316" t="s">
        <v>607</v>
      </c>
      <c r="CE160" s="316" t="s">
        <v>607</v>
      </c>
      <c r="CF160" s="316" t="s">
        <v>607</v>
      </c>
      <c r="CG160" s="316" t="s">
        <v>607</v>
      </c>
      <c r="CH160" s="316" t="s">
        <v>607</v>
      </c>
      <c r="CI160" s="316" t="s">
        <v>607</v>
      </c>
      <c r="CJ160" s="316" t="s">
        <v>607</v>
      </c>
      <c r="CK160" s="316" t="s">
        <v>607</v>
      </c>
      <c r="CL160" s="316" t="s">
        <v>607</v>
      </c>
      <c r="CM160" s="316" t="s">
        <v>607</v>
      </c>
      <c r="CN160" s="316" t="s">
        <v>607</v>
      </c>
      <c r="CO160" s="316" t="s">
        <v>607</v>
      </c>
      <c r="CP160" s="316" t="s">
        <v>607</v>
      </c>
      <c r="CQ160" s="316" t="s">
        <v>607</v>
      </c>
      <c r="CR160" s="316" t="s">
        <v>607</v>
      </c>
      <c r="CS160" s="316" t="s">
        <v>607</v>
      </c>
      <c r="CT160" s="316" t="s">
        <v>607</v>
      </c>
      <c r="CU160" s="316" t="s">
        <v>607</v>
      </c>
      <c r="CV160" s="316" t="s">
        <v>607</v>
      </c>
      <c r="CW160" s="316" t="s">
        <v>607</v>
      </c>
      <c r="CX160" s="316" t="s">
        <v>607</v>
      </c>
      <c r="CY160" s="316" t="s">
        <v>607</v>
      </c>
      <c r="CZ160" s="316" t="s">
        <v>607</v>
      </c>
      <c r="DA160" s="316" t="s">
        <v>607</v>
      </c>
      <c r="DB160" s="316" t="s">
        <v>607</v>
      </c>
      <c r="DC160" s="316" t="s">
        <v>607</v>
      </c>
      <c r="DD160" s="316" t="s">
        <v>607</v>
      </c>
      <c r="DE160" s="304" t="s">
        <v>621</v>
      </c>
      <c r="DF160" s="316" t="s">
        <v>607</v>
      </c>
      <c r="DG160" s="316" t="s">
        <v>607</v>
      </c>
      <c r="DH160" s="316" t="s">
        <v>607</v>
      </c>
      <c r="DI160" s="304" t="s">
        <v>622</v>
      </c>
      <c r="DJ160" s="304" t="s">
        <v>623</v>
      </c>
      <c r="DK160" s="304" t="s">
        <v>624</v>
      </c>
      <c r="DL160" s="304" t="s">
        <v>625</v>
      </c>
      <c r="DM160" s="304" t="s">
        <v>626</v>
      </c>
      <c r="DN160" s="304" t="s">
        <v>627</v>
      </c>
      <c r="DO160" s="134"/>
      <c r="DP160" s="134"/>
      <c r="DQ160" s="134"/>
      <c r="DR160" s="134"/>
      <c r="DS160" s="134"/>
      <c r="DU160" s="319" t="s">
        <v>628</v>
      </c>
      <c r="DV160" s="319" t="s">
        <v>629</v>
      </c>
      <c r="DW160" s="319" t="s">
        <v>630</v>
      </c>
      <c r="DX160" s="319" t="s">
        <v>631</v>
      </c>
      <c r="DY160" s="319" t="s">
        <v>632</v>
      </c>
    </row>
    <row r="161" spans="15:129" ht="12">
      <c r="O161" s="302"/>
      <c r="P161" s="302"/>
      <c r="Q161" s="302"/>
      <c r="R161" s="305"/>
      <c r="S161" s="305"/>
      <c r="T161" s="305"/>
      <c r="U161" s="305"/>
      <c r="V161" s="305"/>
      <c r="W161" s="305"/>
      <c r="X161" s="305"/>
      <c r="Y161" s="305"/>
      <c r="Z161" s="305"/>
      <c r="AA161" s="303" t="s">
        <v>607</v>
      </c>
      <c r="AB161" s="302" t="s">
        <v>608</v>
      </c>
      <c r="AC161" s="302"/>
      <c r="AD161" s="303" t="s">
        <v>5</v>
      </c>
      <c r="AE161" s="305"/>
      <c r="AF161" s="305"/>
      <c r="AG161" s="305"/>
      <c r="AH161" s="305"/>
      <c r="AI161" s="305"/>
      <c r="AJ161" s="305"/>
      <c r="AK161" s="305"/>
      <c r="AL161" s="305"/>
      <c r="AM161" s="305"/>
      <c r="AN161" s="305"/>
      <c r="AO161" s="303" t="s">
        <v>607</v>
      </c>
      <c r="AP161" s="303" t="s">
        <v>607</v>
      </c>
      <c r="AQ161" s="303" t="s">
        <v>607</v>
      </c>
      <c r="AR161" s="303" t="s">
        <v>607</v>
      </c>
      <c r="AS161" s="303" t="s">
        <v>607</v>
      </c>
      <c r="AT161" s="303" t="s">
        <v>607</v>
      </c>
      <c r="AU161" s="303" t="s">
        <v>607</v>
      </c>
      <c r="AV161" s="303" t="s">
        <v>607</v>
      </c>
      <c r="AW161" s="303" t="s">
        <v>607</v>
      </c>
      <c r="AX161" s="303" t="s">
        <v>607</v>
      </c>
      <c r="AY161" s="303" t="s">
        <v>607</v>
      </c>
      <c r="AZ161" s="303" t="s">
        <v>607</v>
      </c>
      <c r="BA161" s="303" t="s">
        <v>607</v>
      </c>
      <c r="BB161" s="303" t="s">
        <v>607</v>
      </c>
      <c r="BC161" s="303" t="s">
        <v>607</v>
      </c>
      <c r="BD161" s="303" t="s">
        <v>607</v>
      </c>
      <c r="BE161" s="303" t="s">
        <v>607</v>
      </c>
      <c r="BF161" s="303" t="s">
        <v>607</v>
      </c>
      <c r="BG161" s="303" t="s">
        <v>607</v>
      </c>
      <c r="BH161" s="303" t="s">
        <v>607</v>
      </c>
      <c r="BI161" s="303" t="s">
        <v>607</v>
      </c>
      <c r="BJ161" s="303" t="s">
        <v>607</v>
      </c>
      <c r="BK161" s="303" t="s">
        <v>607</v>
      </c>
      <c r="BL161" s="303" t="s">
        <v>607</v>
      </c>
      <c r="BM161" s="303" t="s">
        <v>607</v>
      </c>
      <c r="BN161" s="303" t="s">
        <v>607</v>
      </c>
      <c r="BO161" s="303" t="s">
        <v>607</v>
      </c>
      <c r="BP161" s="303" t="s">
        <v>607</v>
      </c>
      <c r="BQ161" s="303" t="s">
        <v>607</v>
      </c>
      <c r="BR161" s="303" t="s">
        <v>607</v>
      </c>
      <c r="BS161" s="303" t="s">
        <v>607</v>
      </c>
      <c r="BT161" s="303" t="s">
        <v>607</v>
      </c>
      <c r="BU161" s="303" t="s">
        <v>607</v>
      </c>
      <c r="BV161" s="303" t="s">
        <v>607</v>
      </c>
      <c r="BW161" s="303" t="s">
        <v>607</v>
      </c>
      <c r="BX161" s="303" t="s">
        <v>607</v>
      </c>
      <c r="BY161" s="63"/>
      <c r="BZ161" s="63"/>
      <c r="CA161" s="63"/>
      <c r="CB161" s="63"/>
      <c r="CC161" s="63"/>
      <c r="CD161" s="63"/>
      <c r="CE161" s="63"/>
      <c r="CF161" s="63"/>
      <c r="CG161" s="63"/>
      <c r="CH161" s="63"/>
      <c r="CI161" s="63"/>
      <c r="CJ161" s="63"/>
      <c r="CK161" s="63"/>
      <c r="CL161" s="63"/>
      <c r="CM161" s="63"/>
      <c r="CN161" s="63"/>
      <c r="CO161" s="63"/>
      <c r="CP161" s="63"/>
      <c r="CQ161" s="63"/>
      <c r="CR161" s="63"/>
      <c r="CS161" s="63"/>
      <c r="CT161" s="63"/>
      <c r="CU161" s="63"/>
      <c r="CV161" s="63"/>
      <c r="CW161" s="63"/>
      <c r="CX161" s="63"/>
      <c r="CY161" s="63"/>
      <c r="CZ161" s="63"/>
      <c r="DA161" s="63"/>
      <c r="DB161" s="63"/>
      <c r="DC161" s="63"/>
      <c r="DD161" s="63"/>
      <c r="DE161" s="63"/>
      <c r="DF161" s="63"/>
      <c r="DG161" s="63"/>
      <c r="DH161" s="63"/>
      <c r="DI161" s="63"/>
      <c r="DJ161" s="63"/>
      <c r="DK161" s="63"/>
      <c r="DL161" s="63"/>
      <c r="DM161" s="63"/>
      <c r="DN161" s="63"/>
      <c r="DO161" s="134"/>
      <c r="DP161" s="134"/>
      <c r="DQ161" s="134"/>
      <c r="DR161" s="134"/>
      <c r="DS161" s="134"/>
      <c r="DU161" s="305"/>
      <c r="DV161" s="305"/>
      <c r="DW161" s="305"/>
      <c r="DX161" s="305"/>
      <c r="DY161" s="305"/>
    </row>
    <row r="162" spans="15:129" ht="12">
      <c r="O162" s="302"/>
      <c r="P162" s="302"/>
      <c r="Q162" s="302"/>
      <c r="R162" s="305"/>
      <c r="S162" s="305"/>
      <c r="T162" s="305"/>
      <c r="U162" s="305"/>
      <c r="V162" s="305"/>
      <c r="W162" s="305"/>
      <c r="X162" s="305"/>
      <c r="Y162" s="305"/>
      <c r="Z162" s="305"/>
      <c r="AA162" s="303" t="s">
        <v>607</v>
      </c>
      <c r="AB162" s="302" t="s">
        <v>608</v>
      </c>
      <c r="AC162" s="302"/>
      <c r="AD162" s="302" t="s">
        <v>6</v>
      </c>
      <c r="AE162" s="305"/>
      <c r="AF162" s="305"/>
      <c r="AG162" s="305"/>
      <c r="AH162" s="305"/>
      <c r="AI162" s="305"/>
      <c r="AJ162" s="305"/>
      <c r="AK162" s="305"/>
      <c r="AL162" s="305"/>
      <c r="AM162" s="305"/>
      <c r="AN162" s="305"/>
      <c r="AO162" s="302" t="s">
        <v>633</v>
      </c>
      <c r="AP162" s="302" t="s">
        <v>634</v>
      </c>
      <c r="AQ162" s="303" t="s">
        <v>607</v>
      </c>
      <c r="AR162" s="303" t="s">
        <v>607</v>
      </c>
      <c r="AS162" s="302" t="s">
        <v>635</v>
      </c>
      <c r="AT162" s="302" t="s">
        <v>636</v>
      </c>
      <c r="AU162" s="303" t="s">
        <v>607</v>
      </c>
      <c r="AV162" s="303" t="s">
        <v>607</v>
      </c>
      <c r="AW162" s="302" t="s">
        <v>637</v>
      </c>
      <c r="AX162" s="302" t="s">
        <v>638</v>
      </c>
      <c r="AY162" s="303" t="s">
        <v>607</v>
      </c>
      <c r="AZ162" s="303" t="s">
        <v>607</v>
      </c>
      <c r="BA162" s="302" t="s">
        <v>639</v>
      </c>
      <c r="BB162" s="302" t="s">
        <v>640</v>
      </c>
      <c r="BC162" s="303" t="s">
        <v>607</v>
      </c>
      <c r="BD162" s="303" t="s">
        <v>607</v>
      </c>
      <c r="BE162" s="302" t="s">
        <v>641</v>
      </c>
      <c r="BF162" s="302" t="s">
        <v>642</v>
      </c>
      <c r="BG162" s="303" t="s">
        <v>607</v>
      </c>
      <c r="BH162" s="303" t="s">
        <v>607</v>
      </c>
      <c r="BI162" s="302" t="s">
        <v>643</v>
      </c>
      <c r="BJ162" s="302" t="s">
        <v>644</v>
      </c>
      <c r="BK162" s="303" t="s">
        <v>607</v>
      </c>
      <c r="BL162" s="303" t="s">
        <v>607</v>
      </c>
      <c r="BM162" s="302" t="s">
        <v>645</v>
      </c>
      <c r="BN162" s="302" t="s">
        <v>646</v>
      </c>
      <c r="BO162" s="303" t="s">
        <v>607</v>
      </c>
      <c r="BP162" s="303" t="s">
        <v>607</v>
      </c>
      <c r="BQ162" s="303" t="s">
        <v>607</v>
      </c>
      <c r="BR162" s="303" t="s">
        <v>607</v>
      </c>
      <c r="BS162" s="303" t="s">
        <v>607</v>
      </c>
      <c r="BT162" s="303" t="s">
        <v>607</v>
      </c>
      <c r="BU162" s="303" t="s">
        <v>607</v>
      </c>
      <c r="BV162" s="303" t="s">
        <v>607</v>
      </c>
      <c r="BW162" s="303" t="s">
        <v>607</v>
      </c>
      <c r="BX162" s="303" t="s">
        <v>607</v>
      </c>
      <c r="BY162" s="306" t="s">
        <v>647</v>
      </c>
      <c r="BZ162" s="63"/>
      <c r="CA162" s="63"/>
      <c r="CB162" s="63"/>
      <c r="CC162" s="306" t="s">
        <v>648</v>
      </c>
      <c r="CD162" s="63"/>
      <c r="CE162" s="63"/>
      <c r="CF162" s="63"/>
      <c r="CG162" s="306" t="s">
        <v>649</v>
      </c>
      <c r="CH162" s="63"/>
      <c r="CI162" s="63"/>
      <c r="CJ162" s="63"/>
      <c r="CK162" s="306" t="s">
        <v>650</v>
      </c>
      <c r="CL162" s="63"/>
      <c r="CM162" s="63"/>
      <c r="CN162" s="63"/>
      <c r="CO162" s="306" t="s">
        <v>651</v>
      </c>
      <c r="CP162" s="63"/>
      <c r="CQ162" s="63"/>
      <c r="CR162" s="63"/>
      <c r="CS162" s="306" t="s">
        <v>652</v>
      </c>
      <c r="CT162" s="63"/>
      <c r="CU162" s="63"/>
      <c r="CV162" s="63"/>
      <c r="CW162" s="306" t="s">
        <v>653</v>
      </c>
      <c r="CX162" s="63"/>
      <c r="CY162" s="63"/>
      <c r="CZ162" s="63"/>
      <c r="DA162" s="63"/>
      <c r="DB162" s="63"/>
      <c r="DC162" s="63"/>
      <c r="DD162" s="63"/>
      <c r="DE162" s="63"/>
      <c r="DF162" s="63"/>
      <c r="DG162" s="63"/>
      <c r="DH162" s="63"/>
      <c r="DI162" s="63"/>
      <c r="DJ162" s="63"/>
      <c r="DK162" s="63"/>
      <c r="DL162" s="63"/>
      <c r="DM162" s="63"/>
      <c r="DN162" s="63"/>
      <c r="DO162" s="134"/>
      <c r="DP162" s="134"/>
      <c r="DQ162" s="134"/>
      <c r="DR162" s="134"/>
      <c r="DS162" s="134"/>
      <c r="DU162" s="305"/>
      <c r="DV162" s="305"/>
      <c r="DW162" s="305"/>
      <c r="DX162" s="305"/>
      <c r="DY162" s="305"/>
    </row>
    <row r="163" spans="15:129" ht="12">
      <c r="O163" s="302"/>
      <c r="P163" s="302"/>
      <c r="Q163" s="302"/>
      <c r="R163" s="305"/>
      <c r="S163" s="305"/>
      <c r="T163" s="305"/>
      <c r="U163" s="305"/>
      <c r="V163" s="305"/>
      <c r="W163" s="305"/>
      <c r="X163" s="305"/>
      <c r="Y163" s="305"/>
      <c r="Z163" s="305"/>
      <c r="AA163" s="303" t="s">
        <v>607</v>
      </c>
      <c r="AB163" s="302" t="s">
        <v>608</v>
      </c>
      <c r="AC163" s="302"/>
      <c r="AD163" s="302" t="s">
        <v>7</v>
      </c>
      <c r="AE163" s="305"/>
      <c r="AF163" s="305"/>
      <c r="AG163" s="305"/>
      <c r="AH163" s="305"/>
      <c r="AI163" s="305"/>
      <c r="AJ163" s="305"/>
      <c r="AK163" s="305"/>
      <c r="AL163" s="305"/>
      <c r="AM163" s="305"/>
      <c r="AN163" s="305"/>
      <c r="AO163" s="302" t="s">
        <v>654</v>
      </c>
      <c r="AP163" s="302" t="s">
        <v>655</v>
      </c>
      <c r="AQ163" s="303" t="s">
        <v>607</v>
      </c>
      <c r="AR163" s="303" t="s">
        <v>607</v>
      </c>
      <c r="AS163" s="302" t="s">
        <v>656</v>
      </c>
      <c r="AT163" s="302" t="s">
        <v>657</v>
      </c>
      <c r="AU163" s="303" t="s">
        <v>607</v>
      </c>
      <c r="AV163" s="303" t="s">
        <v>607</v>
      </c>
      <c r="AW163" s="302" t="s">
        <v>658</v>
      </c>
      <c r="AX163" s="302" t="s">
        <v>659</v>
      </c>
      <c r="AY163" s="303" t="s">
        <v>607</v>
      </c>
      <c r="AZ163" s="303" t="s">
        <v>607</v>
      </c>
      <c r="BA163" s="302" t="s">
        <v>660</v>
      </c>
      <c r="BB163" s="302" t="s">
        <v>661</v>
      </c>
      <c r="BC163" s="303" t="s">
        <v>607</v>
      </c>
      <c r="BD163" s="303" t="s">
        <v>607</v>
      </c>
      <c r="BE163" s="302" t="s">
        <v>662</v>
      </c>
      <c r="BF163" s="302" t="s">
        <v>663</v>
      </c>
      <c r="BG163" s="303" t="s">
        <v>607</v>
      </c>
      <c r="BH163" s="303" t="s">
        <v>607</v>
      </c>
      <c r="BI163" s="302" t="s">
        <v>664</v>
      </c>
      <c r="BJ163" s="302" t="s">
        <v>665</v>
      </c>
      <c r="BK163" s="303" t="s">
        <v>607</v>
      </c>
      <c r="BL163" s="303" t="s">
        <v>607</v>
      </c>
      <c r="BM163" s="302" t="s">
        <v>666</v>
      </c>
      <c r="BN163" s="302" t="s">
        <v>667</v>
      </c>
      <c r="BO163" s="303" t="s">
        <v>607</v>
      </c>
      <c r="BP163" s="303" t="s">
        <v>607</v>
      </c>
      <c r="BQ163" s="303" t="s">
        <v>607</v>
      </c>
      <c r="BR163" s="303" t="s">
        <v>607</v>
      </c>
      <c r="BS163" s="303" t="s">
        <v>607</v>
      </c>
      <c r="BT163" s="303" t="s">
        <v>607</v>
      </c>
      <c r="BU163" s="303" t="s">
        <v>607</v>
      </c>
      <c r="BV163" s="303" t="s">
        <v>607</v>
      </c>
      <c r="BW163" s="303" t="s">
        <v>607</v>
      </c>
      <c r="BX163" s="303" t="s">
        <v>607</v>
      </c>
      <c r="BY163" s="306" t="s">
        <v>668</v>
      </c>
      <c r="BZ163" s="63"/>
      <c r="CA163" s="63"/>
      <c r="CB163" s="63"/>
      <c r="CC163" s="306" t="s">
        <v>669</v>
      </c>
      <c r="CD163" s="63"/>
      <c r="CE163" s="63"/>
      <c r="CF163" s="63"/>
      <c r="CG163" s="306" t="s">
        <v>670</v>
      </c>
      <c r="CH163" s="63"/>
      <c r="CI163" s="63"/>
      <c r="CJ163" s="63"/>
      <c r="CK163" s="306" t="s">
        <v>671</v>
      </c>
      <c r="CL163" s="63"/>
      <c r="CM163" s="63"/>
      <c r="CN163" s="63"/>
      <c r="CO163" s="306" t="s">
        <v>672</v>
      </c>
      <c r="CP163" s="63"/>
      <c r="CQ163" s="63"/>
      <c r="CR163" s="63"/>
      <c r="CS163" s="306" t="s">
        <v>673</v>
      </c>
      <c r="CT163" s="63"/>
      <c r="CU163" s="63"/>
      <c r="CV163" s="63"/>
      <c r="CW163" s="306" t="s">
        <v>674</v>
      </c>
      <c r="CX163" s="63"/>
      <c r="CY163" s="63"/>
      <c r="CZ163" s="63"/>
      <c r="DA163" s="63"/>
      <c r="DB163" s="63"/>
      <c r="DC163" s="63"/>
      <c r="DD163" s="63"/>
      <c r="DE163" s="63"/>
      <c r="DF163" s="63"/>
      <c r="DG163" s="63"/>
      <c r="DH163" s="63"/>
      <c r="DI163" s="63"/>
      <c r="DJ163" s="63"/>
      <c r="DK163" s="63"/>
      <c r="DL163" s="63"/>
      <c r="DM163" s="63"/>
      <c r="DN163" s="63"/>
      <c r="DO163" s="134"/>
      <c r="DP163" s="134"/>
      <c r="DQ163" s="134"/>
      <c r="DR163" s="134"/>
      <c r="DS163" s="134"/>
      <c r="DU163" s="305"/>
      <c r="DV163" s="305"/>
      <c r="DW163" s="305"/>
      <c r="DX163" s="305"/>
      <c r="DY163" s="305"/>
    </row>
  </sheetData>
  <mergeCells count="6">
    <mergeCell ref="A27:A32"/>
    <mergeCell ref="A33:A36"/>
    <mergeCell ref="A37:A40"/>
    <mergeCell ref="A41:A44"/>
    <mergeCell ref="G42:G45"/>
    <mergeCell ref="A45:A49"/>
  </mergeCells>
  <conditionalFormatting sqref="D5:D54">
    <cfRule type="expression" dxfId="1" priority="3">
      <formula>NOT(_xlfn.ISFORMULA(D5))</formula>
    </cfRule>
  </conditionalFormatting>
  <conditionalFormatting sqref="H37:H49">
    <cfRule type="cellIs" dxfId="0" priority="1" operator="notEqual">
      <formula>0</formula>
    </cfRule>
  </conditionalFormatting>
  <dataValidations count="1">
    <dataValidation type="list" allowBlank="1" showInputMessage="1" showErrorMessage="1" sqref="D26" xr:uid="{D2C65136-D753-44BC-9091-255300BE2AA1}">
      <formula1>$D$58:$D$65</formula1>
    </dataValidation>
  </dataValidations>
  <hyperlinks>
    <hyperlink ref="D3" location="Export1" display="Export1" xr:uid="{C39E40E4-8361-4F47-BC0E-3ADE0AE993BC}"/>
    <hyperlink ref="O130" location="Export2" display="Export2" xr:uid="{0413AF1D-5892-4FF4-987F-2E12087B04EC}"/>
    <hyperlink ref="H3" location="Export2" display="Export2" xr:uid="{389F7DEB-3982-430A-BBB7-FBA136DDDBB5}"/>
  </hyperlinks>
  <pageMargins left="0.70866141732283472" right="0.59055118110236227" top="0.78740157480314965" bottom="0.78740157480314965" header="0.31496062992125984" footer="0.31496062992125984"/>
  <pageSetup paperSize="9" scale="49" orientation="portrait" horizontalDpi="4294967293" verticalDpi="4294967293" r:id="rId1"/>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12</vt:i4>
      </vt:variant>
    </vt:vector>
  </HeadingPairs>
  <TitlesOfParts>
    <vt:vector size="19" baseType="lpstr">
      <vt:lpstr>Total</vt:lpstr>
      <vt:lpstr>Input</vt:lpstr>
      <vt:lpstr>Sprachen</vt:lpstr>
      <vt:lpstr>Ref-Tab</vt:lpstr>
      <vt:lpstr>Ref-Daten</vt:lpstr>
      <vt:lpstr>Ref-Modelle</vt:lpstr>
      <vt:lpstr>Export</vt:lpstr>
      <vt:lpstr>Datum_Eingang</vt:lpstr>
      <vt:lpstr>Export!Druckbereich</vt:lpstr>
      <vt:lpstr>Export!Export1</vt:lpstr>
      <vt:lpstr>Export!Export1b</vt:lpstr>
      <vt:lpstr>Export!Export1c</vt:lpstr>
      <vt:lpstr>Export!Export2</vt:lpstr>
      <vt:lpstr>Ref_Jahr</vt:lpstr>
      <vt:lpstr>Ref_KTypen</vt:lpstr>
      <vt:lpstr>Ref_Ort</vt:lpstr>
      <vt:lpstr>Ref_Ort_FR</vt:lpstr>
      <vt:lpstr>Ref_Ort_IT</vt:lpstr>
      <vt:lpstr>Sprache</vt:lpstr>
    </vt:vector>
  </TitlesOfParts>
  <Company>HSR Hochschule für Technik Rapperswil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Formular SW - SSOE 2025</dc:title>
  <dc:creator>Thomas Hostettler</dc:creator>
  <cp:lastModifiedBy>Thomas Hostettler</cp:lastModifiedBy>
  <cp:lastPrinted>2021-01-11T11:19:19Z</cp:lastPrinted>
  <dcterms:created xsi:type="dcterms:W3CDTF">2020-09-04T14:02:48Z</dcterms:created>
  <dcterms:modified xsi:type="dcterms:W3CDTF">2025-12-11T16:56:17Z</dcterms:modified>
</cp:coreProperties>
</file>