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ALW-D Daten\Akt Verband Swissolar neu\Projekte aktuell\2025 SSOE\Formulare\"/>
    </mc:Choice>
  </mc:AlternateContent>
  <xr:revisionPtr revIDLastSave="0" documentId="8_{6923961B-4DA4-4155-A604-E3213A90DBD0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Li-Ionen" sheetId="10" r:id="rId1"/>
    <sheet name="Salz" sheetId="17" r:id="rId2"/>
    <sheet name="Andere" sheetId="18" r:id="rId3"/>
    <sheet name="Sprachen" sheetId="14" state="hidden" r:id="rId4"/>
    <sheet name="Referenz" sheetId="13" state="hidden" r:id="rId5"/>
    <sheet name="Export" sheetId="16" state="hidden" r:id="rId6"/>
  </sheets>
  <definedNames>
    <definedName name="Datum_Eingang">Referenz!$B$4</definedName>
    <definedName name="_xlnm.Print_Area" localSheetId="2">Andere!$A$1:$H$71</definedName>
    <definedName name="_xlnm.Print_Area" localSheetId="5">Export!$A$1:$I$187</definedName>
    <definedName name="_xlnm.Print_Area" localSheetId="0">'Li-Ionen'!$A$1:$H$72</definedName>
    <definedName name="_xlnm.Print_Area" localSheetId="1">Salz!$A$1:$H$71</definedName>
    <definedName name="Export4">Export!$E$5:$E$174</definedName>
    <definedName name="Jahr">Referenz!$B$3</definedName>
    <definedName name="Print_Area" localSheetId="2">Andere!$A$3:$I$64</definedName>
    <definedName name="Print_Area" localSheetId="0">'Li-Ionen'!$A$3:$I$65</definedName>
    <definedName name="Print_Area" localSheetId="1">Salz!$A$3:$I$64</definedName>
    <definedName name="Sprache" localSheetId="2">Andere!$F$1</definedName>
    <definedName name="Sprache" localSheetId="1">Salz!$F$1</definedName>
    <definedName name="Sprache">'Li-Ionen'!$F$1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6" l="1"/>
  <c r="C27" i="13"/>
  <c r="C28" i="13"/>
  <c r="C29" i="13"/>
  <c r="C20" i="13"/>
  <c r="C21" i="13"/>
  <c r="C22" i="13"/>
  <c r="C12" i="13"/>
  <c r="C13" i="13"/>
  <c r="C14" i="13"/>
  <c r="C25" i="13"/>
  <c r="C26" i="13"/>
  <c r="C24" i="13"/>
  <c r="C18" i="13"/>
  <c r="C19" i="13"/>
  <c r="C17" i="13"/>
  <c r="C10" i="13"/>
  <c r="C11" i="13"/>
  <c r="C9" i="13"/>
  <c r="D150" i="16"/>
  <c r="E150" i="16" s="1"/>
  <c r="D151" i="16"/>
  <c r="E151" i="16" s="1"/>
  <c r="D152" i="16"/>
  <c r="E152" i="16" s="1"/>
  <c r="D153" i="16"/>
  <c r="E153" i="16" s="1"/>
  <c r="D138" i="16"/>
  <c r="E138" i="16" s="1"/>
  <c r="D139" i="16"/>
  <c r="E139" i="16" s="1"/>
  <c r="D140" i="16"/>
  <c r="E140" i="16" s="1"/>
  <c r="D141" i="16"/>
  <c r="E141" i="16" s="1"/>
  <c r="D142" i="16"/>
  <c r="E142" i="16" s="1"/>
  <c r="D103" i="16"/>
  <c r="E103" i="16" s="1"/>
  <c r="D104" i="16"/>
  <c r="E104" i="16" s="1"/>
  <c r="D105" i="16"/>
  <c r="E105" i="16" s="1"/>
  <c r="D106" i="16"/>
  <c r="E106" i="16" s="1"/>
  <c r="D91" i="16"/>
  <c r="E91" i="16" s="1"/>
  <c r="D92" i="16"/>
  <c r="E92" i="16" s="1"/>
  <c r="D93" i="16"/>
  <c r="E93" i="16" s="1"/>
  <c r="D94" i="16"/>
  <c r="E94" i="16" s="1"/>
  <c r="D56" i="16"/>
  <c r="E56" i="16" s="1"/>
  <c r="D57" i="16"/>
  <c r="E57" i="16" s="1"/>
  <c r="D58" i="16"/>
  <c r="E58" i="16" s="1"/>
  <c r="D59" i="16"/>
  <c r="E59" i="16" s="1"/>
  <c r="D60" i="16"/>
  <c r="D44" i="16"/>
  <c r="E44" i="16" s="1"/>
  <c r="D45" i="16"/>
  <c r="E45" i="16" s="1"/>
  <c r="D46" i="16"/>
  <c r="E46" i="16" s="1"/>
  <c r="D47" i="16"/>
  <c r="E47" i="16" s="1"/>
  <c r="D48" i="16"/>
  <c r="E48" i="16" s="1"/>
  <c r="D49" i="16"/>
  <c r="E49" i="16" s="1"/>
  <c r="C70" i="14"/>
  <c r="B70" i="14"/>
  <c r="K31" i="10" l="1"/>
  <c r="K30" i="10"/>
  <c r="K29" i="10"/>
  <c r="J31" i="10"/>
  <c r="J29" i="10"/>
  <c r="A32" i="18"/>
  <c r="A33" i="18"/>
  <c r="A34" i="18"/>
  <c r="A35" i="18"/>
  <c r="A36" i="18"/>
  <c r="A37" i="18"/>
  <c r="A38" i="18"/>
  <c r="A32" i="17"/>
  <c r="A33" i="17"/>
  <c r="A34" i="17"/>
  <c r="A35" i="17"/>
  <c r="A36" i="17"/>
  <c r="A37" i="17"/>
  <c r="A38" i="17"/>
  <c r="A32" i="10" l="1"/>
  <c r="A33" i="10"/>
  <c r="A34" i="10"/>
  <c r="A35" i="10"/>
  <c r="D10" i="18"/>
  <c r="C10" i="18"/>
  <c r="B10" i="18"/>
  <c r="D15" i="16" s="1"/>
  <c r="D9" i="18"/>
  <c r="C9" i="18"/>
  <c r="B9" i="18"/>
  <c r="D14" i="16" s="1"/>
  <c r="D8" i="18"/>
  <c r="C8" i="18"/>
  <c r="B8" i="18"/>
  <c r="D13" i="16" s="1"/>
  <c r="D7" i="18"/>
  <c r="C7" i="18"/>
  <c r="B7" i="18"/>
  <c r="D12" i="16" s="1"/>
  <c r="D6" i="18"/>
  <c r="C6" i="18"/>
  <c r="B6" i="18"/>
  <c r="D11" i="16" s="1"/>
  <c r="D5" i="18"/>
  <c r="C5" i="18"/>
  <c r="B5" i="18"/>
  <c r="D10" i="16" s="1"/>
  <c r="B6" i="17"/>
  <c r="B7" i="17"/>
  <c r="B8" i="17"/>
  <c r="B9" i="17"/>
  <c r="B10" i="17"/>
  <c r="B5" i="17"/>
  <c r="D162" i="16"/>
  <c r="D161" i="16"/>
  <c r="D160" i="16"/>
  <c r="D159" i="16"/>
  <c r="D158" i="16"/>
  <c r="D157" i="16"/>
  <c r="D73" i="16"/>
  <c r="D72" i="16"/>
  <c r="D71" i="16"/>
  <c r="D68" i="16"/>
  <c r="D67" i="16"/>
  <c r="D66" i="16"/>
  <c r="D65" i="16"/>
  <c r="D64" i="16"/>
  <c r="D63" i="16"/>
  <c r="D62" i="16"/>
  <c r="D61" i="16"/>
  <c r="D55" i="16"/>
  <c r="D54" i="16"/>
  <c r="D53" i="16"/>
  <c r="D52" i="16"/>
  <c r="D50" i="16"/>
  <c r="D43" i="16"/>
  <c r="D42" i="16"/>
  <c r="D41" i="16"/>
  <c r="D40" i="16"/>
  <c r="D37" i="16"/>
  <c r="D36" i="16"/>
  <c r="D35" i="16"/>
  <c r="D33" i="16"/>
  <c r="D31" i="16"/>
  <c r="D30" i="16"/>
  <c r="D29" i="16"/>
  <c r="D168" i="16"/>
  <c r="D167" i="16"/>
  <c r="D166" i="16"/>
  <c r="D165" i="16"/>
  <c r="D156" i="16"/>
  <c r="D155" i="16"/>
  <c r="D154" i="16"/>
  <c r="D149" i="16"/>
  <c r="D148" i="16"/>
  <c r="D147" i="16"/>
  <c r="D146" i="16"/>
  <c r="D144" i="16"/>
  <c r="D143" i="16"/>
  <c r="E143" i="16" s="1"/>
  <c r="D137" i="16"/>
  <c r="D136" i="16"/>
  <c r="D135" i="16"/>
  <c r="D134" i="16"/>
  <c r="D131" i="16"/>
  <c r="D130" i="16"/>
  <c r="D129" i="16"/>
  <c r="D127" i="16"/>
  <c r="D125" i="16"/>
  <c r="D124" i="16"/>
  <c r="D123" i="16"/>
  <c r="D74" i="16"/>
  <c r="D121" i="16"/>
  <c r="D120" i="16"/>
  <c r="D119" i="16"/>
  <c r="D118" i="16"/>
  <c r="D115" i="16"/>
  <c r="D114" i="16"/>
  <c r="D113" i="16"/>
  <c r="D112" i="16"/>
  <c r="D111" i="16"/>
  <c r="D110" i="16"/>
  <c r="D109" i="16"/>
  <c r="D108" i="16"/>
  <c r="D107" i="16"/>
  <c r="D102" i="16"/>
  <c r="D101" i="16"/>
  <c r="D100" i="16"/>
  <c r="D99" i="16"/>
  <c r="D97" i="16"/>
  <c r="D96" i="16"/>
  <c r="D95" i="16"/>
  <c r="D90" i="16"/>
  <c r="E90" i="16" s="1"/>
  <c r="D89" i="16"/>
  <c r="D88" i="16"/>
  <c r="D87" i="16"/>
  <c r="D84" i="16"/>
  <c r="D83" i="16"/>
  <c r="D82" i="16"/>
  <c r="D80" i="16"/>
  <c r="D78" i="16"/>
  <c r="D77" i="16"/>
  <c r="D76" i="16"/>
  <c r="D164" i="16" l="1"/>
  <c r="D117" i="16"/>
  <c r="D163" i="16"/>
  <c r="D116" i="16"/>
  <c r="E168" i="16"/>
  <c r="E167" i="16"/>
  <c r="E162" i="16"/>
  <c r="E156" i="16"/>
  <c r="E147" i="16"/>
  <c r="E149" i="16"/>
  <c r="E154" i="16"/>
  <c r="E146" i="16"/>
  <c r="E144" i="16"/>
  <c r="E135" i="16"/>
  <c r="E136" i="16"/>
  <c r="E137" i="16"/>
  <c r="E134" i="16"/>
  <c r="E131" i="16"/>
  <c r="E130" i="16"/>
  <c r="E129" i="16"/>
  <c r="E127" i="16"/>
  <c r="E125" i="16"/>
  <c r="E124" i="16"/>
  <c r="E123" i="16"/>
  <c r="E121" i="16"/>
  <c r="E120" i="16"/>
  <c r="E119" i="16"/>
  <c r="E118" i="16"/>
  <c r="E115" i="16"/>
  <c r="E114" i="16"/>
  <c r="E113" i="16"/>
  <c r="E112" i="16"/>
  <c r="E111" i="16"/>
  <c r="E161" i="16"/>
  <c r="E160" i="16"/>
  <c r="E159" i="16"/>
  <c r="E158" i="16"/>
  <c r="E109" i="16"/>
  <c r="E100" i="16"/>
  <c r="E102" i="16"/>
  <c r="E107" i="16"/>
  <c r="E99" i="16"/>
  <c r="E97" i="16"/>
  <c r="E88" i="16"/>
  <c r="E89" i="16"/>
  <c r="E95" i="16"/>
  <c r="E96" i="16"/>
  <c r="E87" i="16"/>
  <c r="E84" i="16"/>
  <c r="E83" i="16"/>
  <c r="E82" i="16"/>
  <c r="E80" i="16"/>
  <c r="E78" i="16"/>
  <c r="E77" i="16"/>
  <c r="E76" i="16"/>
  <c r="A54" i="18"/>
  <c r="A54" i="17"/>
  <c r="A53" i="18"/>
  <c r="A52" i="18"/>
  <c r="A53" i="17"/>
  <c r="A52" i="17"/>
  <c r="C51" i="17"/>
  <c r="C44" i="17"/>
  <c r="C51" i="18"/>
  <c r="C44" i="18"/>
  <c r="C50" i="18"/>
  <c r="C43" i="18"/>
  <c r="B50" i="18"/>
  <c r="B43" i="18"/>
  <c r="A49" i="18"/>
  <c r="C50" i="17"/>
  <c r="C27" i="10"/>
  <c r="F27" i="18"/>
  <c r="B27" i="18"/>
  <c r="G15" i="18"/>
  <c r="B15" i="18"/>
  <c r="B50" i="17"/>
  <c r="B43" i="17"/>
  <c r="F27" i="17"/>
  <c r="B27" i="17"/>
  <c r="G15" i="17"/>
  <c r="B15" i="17"/>
  <c r="A49" i="17"/>
  <c r="E166" i="16"/>
  <c r="E165" i="16"/>
  <c r="E155" i="16"/>
  <c r="E108" i="16"/>
  <c r="A53" i="10"/>
  <c r="A52" i="10"/>
  <c r="C51" i="10"/>
  <c r="C44" i="10"/>
  <c r="C50" i="10"/>
  <c r="C43" i="10"/>
  <c r="B50" i="10"/>
  <c r="B43" i="10"/>
  <c r="F27" i="10"/>
  <c r="B27" i="10"/>
  <c r="G15" i="10"/>
  <c r="B15" i="10"/>
  <c r="A49" i="10"/>
  <c r="A54" i="10"/>
  <c r="E30" i="16"/>
  <c r="E157" i="16" l="1"/>
  <c r="E117" i="16"/>
  <c r="E110" i="16"/>
  <c r="D98" i="16"/>
  <c r="E98" i="16" s="1"/>
  <c r="D86" i="16"/>
  <c r="E86" i="16" s="1"/>
  <c r="D133" i="16"/>
  <c r="E133" i="16" s="1"/>
  <c r="D145" i="16"/>
  <c r="E145" i="16" s="1"/>
  <c r="E164" i="16"/>
  <c r="E163" i="16"/>
  <c r="E148" i="16"/>
  <c r="E116" i="16"/>
  <c r="E101" i="16"/>
  <c r="A2" i="18" l="1"/>
  <c r="A2" i="17"/>
  <c r="A2" i="10"/>
  <c r="A60" i="18"/>
  <c r="B59" i="18"/>
  <c r="A59" i="18"/>
  <c r="A58" i="18"/>
  <c r="B57" i="18"/>
  <c r="A57" i="18"/>
  <c r="A56" i="18"/>
  <c r="A47" i="18"/>
  <c r="A46" i="18"/>
  <c r="A45" i="18"/>
  <c r="E42" i="18"/>
  <c r="A42" i="18"/>
  <c r="C40" i="18"/>
  <c r="B40" i="18"/>
  <c r="B25" i="13" s="1"/>
  <c r="A40" i="18"/>
  <c r="A39" i="18"/>
  <c r="G32" i="18"/>
  <c r="F32" i="18"/>
  <c r="E32" i="18"/>
  <c r="K31" i="18"/>
  <c r="I31" i="18"/>
  <c r="J31" i="18" s="1"/>
  <c r="E31" i="18"/>
  <c r="A31" i="18"/>
  <c r="K30" i="18"/>
  <c r="I30" i="18" s="1"/>
  <c r="J30" i="18" s="1"/>
  <c r="E30" i="18"/>
  <c r="A30" i="18"/>
  <c r="K29" i="18"/>
  <c r="I29" i="18" s="1"/>
  <c r="J29" i="18" s="1"/>
  <c r="E29" i="18"/>
  <c r="A29" i="18"/>
  <c r="G28" i="18"/>
  <c r="C28" i="18"/>
  <c r="G27" i="18"/>
  <c r="C27" i="18"/>
  <c r="E26" i="18"/>
  <c r="A26" i="18"/>
  <c r="A25" i="18"/>
  <c r="A22" i="18"/>
  <c r="E21" i="18"/>
  <c r="A21" i="18"/>
  <c r="G20" i="18"/>
  <c r="D132" i="16" s="1"/>
  <c r="E20" i="18"/>
  <c r="B20" i="18"/>
  <c r="A20" i="18"/>
  <c r="E19" i="18"/>
  <c r="A19" i="18"/>
  <c r="E18" i="18"/>
  <c r="A18" i="18"/>
  <c r="E17" i="18"/>
  <c r="A17" i="18"/>
  <c r="E16" i="18"/>
  <c r="A16" i="18"/>
  <c r="E15" i="18"/>
  <c r="A15" i="18"/>
  <c r="A14" i="18"/>
  <c r="A12" i="18"/>
  <c r="A10" i="18"/>
  <c r="F9" i="18"/>
  <c r="A9" i="18"/>
  <c r="F8" i="18"/>
  <c r="A8" i="18"/>
  <c r="F7" i="18"/>
  <c r="A7" i="18"/>
  <c r="F6" i="18"/>
  <c r="A6" i="18"/>
  <c r="F5" i="18"/>
  <c r="A5" i="18"/>
  <c r="A4" i="18"/>
  <c r="I1" i="18"/>
  <c r="G1" i="18"/>
  <c r="D8" i="16" s="1"/>
  <c r="A1" i="18"/>
  <c r="A60" i="17"/>
  <c r="B59" i="17"/>
  <c r="A59" i="17"/>
  <c r="A58" i="17"/>
  <c r="B57" i="17"/>
  <c r="A57" i="17"/>
  <c r="A56" i="17"/>
  <c r="A47" i="17"/>
  <c r="A46" i="17"/>
  <c r="A45" i="17"/>
  <c r="C43" i="17"/>
  <c r="E42" i="17"/>
  <c r="A42" i="17"/>
  <c r="C40" i="17"/>
  <c r="C47" i="17" s="1"/>
  <c r="B40" i="17"/>
  <c r="B18" i="13" s="1"/>
  <c r="A40" i="17"/>
  <c r="A39" i="17"/>
  <c r="G32" i="17"/>
  <c r="F32" i="17"/>
  <c r="E32" i="17"/>
  <c r="K31" i="17"/>
  <c r="I31" i="17"/>
  <c r="J31" i="17" s="1"/>
  <c r="E31" i="17"/>
  <c r="A31" i="17"/>
  <c r="K30" i="17"/>
  <c r="I30" i="17" s="1"/>
  <c r="J30" i="17" s="1"/>
  <c r="E30" i="17"/>
  <c r="A30" i="17"/>
  <c r="K29" i="17"/>
  <c r="I29" i="17"/>
  <c r="J29" i="17" s="1"/>
  <c r="E29" i="17"/>
  <c r="A29" i="17"/>
  <c r="G28" i="17"/>
  <c r="C28" i="17"/>
  <c r="G27" i="17"/>
  <c r="C27" i="17"/>
  <c r="E26" i="17"/>
  <c r="A26" i="17"/>
  <c r="A25" i="17"/>
  <c r="A22" i="17"/>
  <c r="E21" i="17"/>
  <c r="A21" i="17"/>
  <c r="G20" i="17"/>
  <c r="D85" i="16" s="1"/>
  <c r="E20" i="17"/>
  <c r="B20" i="17"/>
  <c r="A20" i="17"/>
  <c r="E19" i="17"/>
  <c r="A19" i="17"/>
  <c r="E18" i="17"/>
  <c r="A18" i="17"/>
  <c r="E17" i="17"/>
  <c r="A17" i="17"/>
  <c r="E16" i="17"/>
  <c r="A16" i="17"/>
  <c r="E15" i="17"/>
  <c r="A15" i="17"/>
  <c r="A14" i="17"/>
  <c r="A12" i="17"/>
  <c r="A10" i="17"/>
  <c r="F9" i="17"/>
  <c r="A9" i="17"/>
  <c r="F8" i="17"/>
  <c r="A8" i="17"/>
  <c r="F7" i="17"/>
  <c r="A7" i="17"/>
  <c r="F6" i="17"/>
  <c r="A6" i="17"/>
  <c r="F5" i="17"/>
  <c r="A5" i="17"/>
  <c r="A4" i="17"/>
  <c r="I1" i="17"/>
  <c r="G1" i="17"/>
  <c r="A1" i="17"/>
  <c r="A47" i="10"/>
  <c r="A40" i="10"/>
  <c r="I30" i="10"/>
  <c r="J30" i="10" s="1"/>
  <c r="G32" i="10"/>
  <c r="F32" i="10"/>
  <c r="E31" i="10"/>
  <c r="E30" i="10"/>
  <c r="E29" i="10"/>
  <c r="B22" i="18" l="1"/>
  <c r="D128" i="16" s="1"/>
  <c r="D126" i="16"/>
  <c r="B22" i="17"/>
  <c r="D81" i="16" s="1"/>
  <c r="D79" i="16"/>
  <c r="I4" i="17"/>
  <c r="I4" i="18"/>
  <c r="C47" i="18"/>
  <c r="C54" i="18" s="1"/>
  <c r="C52" i="18" s="1"/>
  <c r="B27" i="13"/>
  <c r="I6" i="18" s="1"/>
  <c r="B47" i="18"/>
  <c r="B45" i="18" s="1"/>
  <c r="B26" i="13"/>
  <c r="I5" i="18" s="1"/>
  <c r="B20" i="13"/>
  <c r="I6" i="17" s="1"/>
  <c r="B47" i="17"/>
  <c r="B54" i="17" s="1"/>
  <c r="B52" i="17" s="1"/>
  <c r="B19" i="13"/>
  <c r="I5" i="17" s="1"/>
  <c r="C45" i="17"/>
  <c r="C54" i="17"/>
  <c r="C52" i="17" s="1"/>
  <c r="J27" i="18"/>
  <c r="B29" i="13" s="1"/>
  <c r="I8" i="18" s="1"/>
  <c r="J27" i="17"/>
  <c r="B22" i="13" s="1"/>
  <c r="I8" i="17" s="1"/>
  <c r="I31" i="10"/>
  <c r="B17" i="13" l="1"/>
  <c r="I3" i="17" s="1"/>
  <c r="B24" i="13"/>
  <c r="I3" i="18" s="1"/>
  <c r="B54" i="18"/>
  <c r="B52" i="18" s="1"/>
  <c r="C45" i="18"/>
  <c r="B45" i="17"/>
  <c r="I29" i="10"/>
  <c r="D9" i="16"/>
  <c r="I1" i="10" l="1"/>
  <c r="E174" i="16" l="1"/>
  <c r="E74" i="16"/>
  <c r="E73" i="16"/>
  <c r="E72" i="16"/>
  <c r="E71" i="16"/>
  <c r="E68" i="16"/>
  <c r="E67" i="16"/>
  <c r="E66" i="16"/>
  <c r="E65" i="16"/>
  <c r="D70" i="16"/>
  <c r="D69" i="16"/>
  <c r="E62" i="16"/>
  <c r="E61" i="16"/>
  <c r="E60" i="16"/>
  <c r="E55" i="16"/>
  <c r="E54" i="16"/>
  <c r="E53" i="16"/>
  <c r="E50" i="16"/>
  <c r="E43" i="16"/>
  <c r="E42" i="16"/>
  <c r="E41" i="16"/>
  <c r="E37" i="16"/>
  <c r="E36" i="16"/>
  <c r="E35" i="16"/>
  <c r="E33" i="16"/>
  <c r="E31" i="16"/>
  <c r="E29" i="16"/>
  <c r="E27" i="16"/>
  <c r="E15" i="16"/>
  <c r="E14" i="16"/>
  <c r="E13" i="16"/>
  <c r="E12" i="16"/>
  <c r="E11" i="16"/>
  <c r="E10" i="16"/>
  <c r="D25" i="16"/>
  <c r="E25" i="16" s="1"/>
  <c r="E21" i="16"/>
  <c r="E20" i="16"/>
  <c r="E19" i="16"/>
  <c r="E18" i="16"/>
  <c r="E17" i="16"/>
  <c r="E16" i="16"/>
  <c r="E9" i="16"/>
  <c r="D7" i="16" a="1"/>
  <c r="D7" i="16" s="1"/>
  <c r="E6" i="16"/>
  <c r="E63" i="16" l="1"/>
  <c r="E69" i="16"/>
  <c r="B21" i="13"/>
  <c r="I7" i="17" s="1"/>
  <c r="B28" i="13"/>
  <c r="I7" i="18" s="1"/>
  <c r="E40" i="16"/>
  <c r="D39" i="16"/>
  <c r="E39" i="16" s="1"/>
  <c r="D51" i="16"/>
  <c r="E51" i="16" s="1"/>
  <c r="E70" i="16"/>
  <c r="E7" i="16"/>
  <c r="D5" i="16"/>
  <c r="E5" i="16" s="1"/>
  <c r="E52" i="16"/>
  <c r="E64" i="16"/>
  <c r="A61" i="10" l="1"/>
  <c r="B60" i="10"/>
  <c r="A60" i="10"/>
  <c r="A59" i="10"/>
  <c r="B58" i="10"/>
  <c r="A58" i="10"/>
  <c r="A57" i="10"/>
  <c r="E42" i="10"/>
  <c r="E32" i="10"/>
  <c r="A46" i="10"/>
  <c r="A45" i="10"/>
  <c r="A42" i="10"/>
  <c r="A39" i="10"/>
  <c r="A38" i="10"/>
  <c r="A37" i="10"/>
  <c r="A36" i="10"/>
  <c r="A31" i="10"/>
  <c r="A30" i="10"/>
  <c r="A29" i="10"/>
  <c r="G28" i="10"/>
  <c r="C28" i="10"/>
  <c r="G27" i="10"/>
  <c r="E26" i="10"/>
  <c r="A26" i="10"/>
  <c r="A25" i="10"/>
  <c r="E21" i="10"/>
  <c r="E19" i="10"/>
  <c r="E18" i="10"/>
  <c r="E17" i="10"/>
  <c r="E15" i="10"/>
  <c r="A12" i="10"/>
  <c r="F7" i="10" l="1"/>
  <c r="A22" i="10"/>
  <c r="A21" i="10"/>
  <c r="E20" i="10"/>
  <c r="A20" i="10"/>
  <c r="A19" i="10"/>
  <c r="A18" i="10"/>
  <c r="A17" i="10"/>
  <c r="E16" i="10"/>
  <c r="A16" i="10"/>
  <c r="A15" i="10"/>
  <c r="A14" i="10"/>
  <c r="A10" i="10"/>
  <c r="F9" i="10"/>
  <c r="A9" i="10"/>
  <c r="F8" i="10"/>
  <c r="A8" i="10"/>
  <c r="A7" i="10"/>
  <c r="F6" i="10"/>
  <c r="A6" i="10"/>
  <c r="F5" i="10"/>
  <c r="A5" i="10"/>
  <c r="A4" i="10"/>
  <c r="A1" i="10"/>
  <c r="J27" i="10" l="1"/>
  <c r="A70" i="14"/>
  <c r="B60" i="17" l="1"/>
  <c r="B60" i="18"/>
  <c r="B61" i="10"/>
  <c r="A68" i="14" l="1"/>
  <c r="B58" i="18" s="1"/>
  <c r="B59" i="10" l="1"/>
  <c r="B58" i="17"/>
  <c r="G1" i="10"/>
  <c r="E8" i="16" s="1"/>
  <c r="B40" i="10" l="1"/>
  <c r="B10" i="13" s="1"/>
  <c r="B20" i="10"/>
  <c r="D32" i="16" s="1"/>
  <c r="G20" i="10"/>
  <c r="D38" i="16" s="1"/>
  <c r="E132" i="16" l="1"/>
  <c r="E85" i="16"/>
  <c r="E126" i="16"/>
  <c r="E79" i="16"/>
  <c r="E38" i="16"/>
  <c r="B11" i="13"/>
  <c r="B14" i="13"/>
  <c r="B47" i="10"/>
  <c r="B22" i="10"/>
  <c r="D34" i="16" s="1"/>
  <c r="E32" i="16"/>
  <c r="B9" i="13" l="1"/>
  <c r="E128" i="16"/>
  <c r="E81" i="16"/>
  <c r="B45" i="10"/>
  <c r="B54" i="10"/>
  <c r="B52" i="10" s="1"/>
  <c r="I8" i="10"/>
  <c r="I4" i="10"/>
  <c r="E34" i="16"/>
  <c r="I5" i="10"/>
  <c r="C40" i="10"/>
  <c r="B12" i="13" l="1"/>
  <c r="B13" i="13"/>
  <c r="I3" i="10"/>
  <c r="C47" i="10"/>
  <c r="C54" i="10" s="1"/>
  <c r="C52" i="10" s="1"/>
  <c r="H2" i="18" l="1"/>
  <c r="I7" i="10"/>
  <c r="I6" i="10"/>
  <c r="H2" i="17"/>
  <c r="H2" i="10"/>
  <c r="C4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<sst xmlns="http://schemas.openxmlformats.org/spreadsheetml/2006/main" count="977" uniqueCount="361">
  <si>
    <t>Hersteller</t>
  </si>
  <si>
    <t>Importeur</t>
  </si>
  <si>
    <t>Handelsunternehmung</t>
  </si>
  <si>
    <t>PLZ/Ort</t>
  </si>
  <si>
    <t>Kontaktperson</t>
  </si>
  <si>
    <t>Andere</t>
  </si>
  <si>
    <t>Eigenproduktion</t>
  </si>
  <si>
    <t>Summe Verkauf Schweiz</t>
  </si>
  <si>
    <t>Summe Herkunft</t>
  </si>
  <si>
    <t>Anzahl</t>
  </si>
  <si>
    <t>Anlagen</t>
  </si>
  <si>
    <t xml:space="preserve">Einfamilienhäuser </t>
  </si>
  <si>
    <t xml:space="preserve">Mehrfamilienhäuser </t>
  </si>
  <si>
    <t>Industrie, Gewerbe</t>
  </si>
  <si>
    <t>Öffentliche Dienste</t>
  </si>
  <si>
    <t>Bemerkungen</t>
  </si>
  <si>
    <t>abzüglich Export</t>
  </si>
  <si>
    <t>Übrige Standorte</t>
  </si>
  <si>
    <t>Systeme mit Li-Ionen Speicher</t>
  </si>
  <si>
    <t>Anzahl Systeme</t>
  </si>
  <si>
    <t>Referenztabelle</t>
  </si>
  <si>
    <t>Jahr</t>
  </si>
  <si>
    <t>Einreichedatum</t>
  </si>
  <si>
    <t>Prüfungen</t>
  </si>
  <si>
    <t>Fehler</t>
  </si>
  <si>
    <t>Rücksendung</t>
  </si>
  <si>
    <t>Version</t>
  </si>
  <si>
    <t>E-Mail</t>
  </si>
  <si>
    <t>Unternehmen</t>
  </si>
  <si>
    <t>Firma</t>
  </si>
  <si>
    <t>Strasse</t>
  </si>
  <si>
    <t>Telefon</t>
  </si>
  <si>
    <t>Bezug Schweiz</t>
  </si>
  <si>
    <t>Import</t>
  </si>
  <si>
    <t>an Bauherrschaft</t>
  </si>
  <si>
    <t>an Installateur (1)</t>
  </si>
  <si>
    <t>an Handel (1)</t>
  </si>
  <si>
    <t>Produktion &amp; Handel</t>
  </si>
  <si>
    <t>Grundsätze</t>
  </si>
  <si>
    <t xml:space="preserve">Datenschutz
</t>
  </si>
  <si>
    <t>Zeitpunkt</t>
  </si>
  <si>
    <t>Erhebungsgrössen</t>
  </si>
  <si>
    <t>Total Anlagen</t>
  </si>
  <si>
    <t>Ersetzte Anlagen</t>
  </si>
  <si>
    <t>Deutsch</t>
  </si>
  <si>
    <t>Französisch</t>
  </si>
  <si>
    <t>Italienisch</t>
  </si>
  <si>
    <t>Sprache/Langue/Lingua</t>
  </si>
  <si>
    <t>Entreprise</t>
  </si>
  <si>
    <t>Téléphone</t>
  </si>
  <si>
    <t>Fabricant</t>
  </si>
  <si>
    <t>Importateur</t>
  </si>
  <si>
    <t>Autre</t>
  </si>
  <si>
    <t>Persona di contatto</t>
  </si>
  <si>
    <t>Telefono</t>
  </si>
  <si>
    <t>Fabbricante</t>
  </si>
  <si>
    <t>Importatore</t>
  </si>
  <si>
    <t>Altro</t>
  </si>
  <si>
    <t>Case monofamigliari</t>
  </si>
  <si>
    <t>Case plurifamigliari</t>
  </si>
  <si>
    <t>Industria, artigianato</t>
  </si>
  <si>
    <t>Produzione propria</t>
  </si>
  <si>
    <t>Acquisti dalla Svizzera</t>
  </si>
  <si>
    <t>Numero</t>
  </si>
  <si>
    <t>Acheté en Suisse</t>
  </si>
  <si>
    <t>3. Type d'installation</t>
  </si>
  <si>
    <t>Nombre</t>
  </si>
  <si>
    <t>Remarques</t>
  </si>
  <si>
    <t>Nombre de systèmes</t>
  </si>
  <si>
    <t>Systèmes avec batterie lithium-ion</t>
  </si>
  <si>
    <t>Retour</t>
  </si>
  <si>
    <t>Principes</t>
  </si>
  <si>
    <t>Protections des données</t>
  </si>
  <si>
    <t>Parametri di riferimento</t>
  </si>
  <si>
    <t>Periodo considerato</t>
  </si>
  <si>
    <t>Protezione dei dati</t>
  </si>
  <si>
    <t>Aspetti generali</t>
  </si>
  <si>
    <t>Totale provenienza</t>
  </si>
  <si>
    <t>Installateur</t>
  </si>
  <si>
    <t>Dati dell'azienda</t>
  </si>
  <si>
    <t>Nome dell'azienda</t>
  </si>
  <si>
    <t>Indirizzo</t>
  </si>
  <si>
    <t>NAP/Luogo</t>
  </si>
  <si>
    <t>Produzione &amp; Commercio</t>
  </si>
  <si>
    <t>deduzione Export</t>
  </si>
  <si>
    <t>Totale vendita in Svizzera</t>
  </si>
  <si>
    <t>a committenti</t>
  </si>
  <si>
    <t>a installatori (1)</t>
  </si>
  <si>
    <t>a rivenditori (1)</t>
  </si>
  <si>
    <t>Informationen für Prüfung</t>
  </si>
  <si>
    <t>Fehlemeldungen</t>
  </si>
  <si>
    <t>Impianti nuovi</t>
  </si>
  <si>
    <t>Impianti sostituiti</t>
  </si>
  <si>
    <t>Totale impianti</t>
  </si>
  <si>
    <t>Osservazioni</t>
  </si>
  <si>
    <t>Sistemi di stoccaggio agli ioni di litio</t>
  </si>
  <si>
    <t>Numero di sistemi</t>
  </si>
  <si>
    <t>Termine di risposta</t>
  </si>
  <si>
    <t>Die durchschnittliche Anlagengrösse ist ausserhalb der angegebenen Werte</t>
  </si>
  <si>
    <t>Statistique énergie solaire photovoltaïque</t>
  </si>
  <si>
    <t>Nom</t>
  </si>
  <si>
    <t>Rue</t>
  </si>
  <si>
    <t>Personne de contact</t>
  </si>
  <si>
    <t>NPA/lieu</t>
  </si>
  <si>
    <t>Revendeur</t>
  </si>
  <si>
    <t>Production &amp; commercialisation</t>
  </si>
  <si>
    <t>1. Origine des modules</t>
  </si>
  <si>
    <t>Production propre</t>
  </si>
  <si>
    <t>Total origine</t>
  </si>
  <si>
    <t>Total des ventes en Suisse</t>
  </si>
  <si>
    <t>aux maîtres d'ouvrages</t>
  </si>
  <si>
    <t>par l'installateur (1)</t>
  </si>
  <si>
    <t>par d'autres revendeurs (1)</t>
  </si>
  <si>
    <t>Maisons individuelles</t>
  </si>
  <si>
    <t>Immeubles</t>
  </si>
  <si>
    <t>Industrie, commerce</t>
  </si>
  <si>
    <t>Nouvelles installations</t>
  </si>
  <si>
    <t>Installations remplacées</t>
  </si>
  <si>
    <t>Total installations</t>
  </si>
  <si>
    <t>Date</t>
  </si>
  <si>
    <t>Données</t>
  </si>
  <si>
    <t>ausblenden</t>
  </si>
  <si>
    <t>Status ok</t>
  </si>
  <si>
    <t>Statut ok</t>
  </si>
  <si>
    <t>Stato ok</t>
  </si>
  <si>
    <t>Erreur</t>
  </si>
  <si>
    <t>Errore</t>
  </si>
  <si>
    <r>
      <t>Installation</t>
    </r>
    <r>
      <rPr>
        <sz val="8"/>
        <rFont val="Arial"/>
        <family val="2"/>
      </rPr>
      <t xml:space="preserve"> (nur in der Schweiz installierte Anlagen)</t>
    </r>
  </si>
  <si>
    <t>Installatore</t>
  </si>
  <si>
    <t>Si erreur, affiché ici:</t>
  </si>
  <si>
    <t>Blei-Speicher und andere Speichersysteme</t>
  </si>
  <si>
    <t>Batterie au plomb et autres systèmes de stockage électrique</t>
  </si>
  <si>
    <t>Die Zahlen der einzelnen Firmen werden streng vertraulich behandelt. Sie sind lediglich den verantwortlichen Personen von Swissolar sowie dem Bundesamt für Energie, Sektion Analysen und Perspektiven, zugänglich.</t>
  </si>
  <si>
    <t xml:space="preserve">Les chiffres des différentes entreprises sont strictement confidentiels. Elles ne sont accessibles qu'aux personnes responsables de Swissolar et de l'Office fédéral de l'énergie, Section Analyses et perspectives.
</t>
  </si>
  <si>
    <t>Falls Fehler, hier angezeigt:</t>
  </si>
  <si>
    <t>moins export</t>
  </si>
  <si>
    <t>d'install.</t>
  </si>
  <si>
    <t>Kd-Nr.</t>
  </si>
  <si>
    <t>Dateiname muss mit der 8-stell. Firmen-ID beginnen (Aktual. mit &lt;F9&gt;)</t>
  </si>
  <si>
    <t>Inhalt</t>
  </si>
  <si>
    <t>Originalwert</t>
  </si>
  <si>
    <t>Dateiname</t>
  </si>
  <si>
    <t>Sprache</t>
  </si>
  <si>
    <t>Status</t>
  </si>
  <si>
    <t>Neu</t>
  </si>
  <si>
    <t>Keine Anlagen</t>
  </si>
  <si>
    <t>Handelsuntern.</t>
  </si>
  <si>
    <t>Bearbeitet durch</t>
  </si>
  <si>
    <t>Eingang</t>
  </si>
  <si>
    <t>Erfass./Import</t>
  </si>
  <si>
    <t>Detailabklärung im Gang</t>
  </si>
  <si>
    <t>Bemerkungen Firma</t>
  </si>
  <si>
    <t>[kWp]</t>
  </si>
  <si>
    <t>Export</t>
  </si>
  <si>
    <t>Verkauf Schweiz</t>
  </si>
  <si>
    <t>Vertrieb</t>
  </si>
  <si>
    <t>an Installateur</t>
  </si>
  <si>
    <t>an Handel</t>
  </si>
  <si>
    <t>Art der Anlagen (Netzverbund)</t>
  </si>
  <si>
    <t>Summe Tab. 3a</t>
  </si>
  <si>
    <t>EFH</t>
  </si>
  <si>
    <t>MFH</t>
  </si>
  <si>
    <t>Ind. / Gew.</t>
  </si>
  <si>
    <t>öff. Dienste</t>
  </si>
  <si>
    <t>Summe Tab. 3b</t>
  </si>
  <si>
    <t>[Anzahl]</t>
  </si>
  <si>
    <t>Ersatz</t>
  </si>
  <si>
    <t>Li-Ionen</t>
  </si>
  <si>
    <t>[kWh]</t>
  </si>
  <si>
    <t>Leerfeld 1</t>
  </si>
  <si>
    <t>Leerfeld 2</t>
  </si>
  <si>
    <t>Leerfeld 3</t>
  </si>
  <si>
    <t>Leerfeld 4</t>
  </si>
  <si>
    <t>Leerfeld 5</t>
  </si>
  <si>
    <t>Last</t>
  </si>
  <si>
    <t>Daten für Import plausibel</t>
  </si>
  <si>
    <t>Erfassung im Gang</t>
  </si>
  <si>
    <t>Alle Daten verarbeitet</t>
  </si>
  <si>
    <t>nicht mehr anschreiben</t>
  </si>
  <si>
    <t>wieder aufnehmen</t>
  </si>
  <si>
    <t>Status: incomplet ou erreur!</t>
  </si>
  <si>
    <t>Status: unvollständig oder Fehler!</t>
  </si>
  <si>
    <t>Stato: incompleto o errore!</t>
  </si>
  <si>
    <t xml:space="preserve">        Ich habe keine Anlagen produziert, gehandelt oder installiert</t>
  </si>
  <si>
    <t xml:space="preserve">        Je n'ai pas fabriqué, commercialisé ou réalisé d'installation </t>
  </si>
  <si>
    <t>(1)  Bitte Wiederverkäufer angeben:</t>
  </si>
  <si>
    <t>(1) merci d'indiquer le racheteur:</t>
  </si>
  <si>
    <t>(1)  P.f. indicare il rivenditore:</t>
  </si>
  <si>
    <t>Total Fehleranzahl</t>
  </si>
  <si>
    <t>La taille moyenne des installations est en dehors des valeurs spécifiées</t>
  </si>
  <si>
    <t>History Versionen</t>
  </si>
  <si>
    <t>mögliche (Export-)Stati:</t>
  </si>
  <si>
    <t>0.5</t>
  </si>
  <si>
    <t>Kapazität</t>
  </si>
  <si>
    <t>Capacité</t>
  </si>
  <si>
    <t>Capacità</t>
  </si>
  <si>
    <t>[ kWh ]</t>
  </si>
  <si>
    <t>über     20 kWh  bis     100 kWh</t>
  </si>
  <si>
    <t>plus de     20 kWh  à     100 kWh</t>
  </si>
  <si>
    <t xml:space="preserve">über   100 kWh </t>
  </si>
  <si>
    <t>plus de   100 kWh</t>
  </si>
  <si>
    <t xml:space="preserve">                          bis       20 kWh</t>
  </si>
  <si>
    <t xml:space="preserve">                  fino a     20 kWh</t>
  </si>
  <si>
    <t>da      20 kWh  a    100 kWh</t>
  </si>
  <si>
    <t>oltre  100 kWh</t>
  </si>
  <si>
    <t xml:space="preserve">                          jusqu'à   20 kWh</t>
  </si>
  <si>
    <t>Neue Produkte</t>
  </si>
  <si>
    <t>Second Life Produkte</t>
  </si>
  <si>
    <t>5. Installations selon la taille</t>
  </si>
  <si>
    <t>1. Herkunft der Speichersysteme</t>
  </si>
  <si>
    <t>2. Vertrieb der Speichersysteme</t>
  </si>
  <si>
    <t>4. Second Life Produkte</t>
  </si>
  <si>
    <t>Elektrische Speichersysteme</t>
  </si>
  <si>
    <t>Sistemi di stoccaggio elettrici</t>
  </si>
  <si>
    <t>Systèmes de stockage électriques</t>
  </si>
  <si>
    <t>Statistik Sonnenenergie</t>
  </si>
  <si>
    <t xml:space="preserve">Speichersysteme auf Salzbasis </t>
  </si>
  <si>
    <t>(AC- und DC-gekoppelte Systeme)</t>
  </si>
  <si>
    <t>3. Ort der Anlagen</t>
  </si>
  <si>
    <t>Angaben zu</t>
  </si>
  <si>
    <t>Speichersysteme mit Basis</t>
  </si>
  <si>
    <t>Anlagengrösse</t>
  </si>
  <si>
    <t>[KWh]</t>
  </si>
  <si>
    <t>bis 20 kWh</t>
  </si>
  <si>
    <t>20 bis 100 kWh</t>
  </si>
  <si>
    <t>&gt; 100 kWh</t>
  </si>
  <si>
    <t>Summe Tab 5 [Kap.]</t>
  </si>
  <si>
    <t>Summe Tab 5 [St.]</t>
  </si>
  <si>
    <t>Neuanlagen</t>
  </si>
  <si>
    <t>5. Ersatzanlagen</t>
  </si>
  <si>
    <t>5. Remplacement d'installations</t>
  </si>
  <si>
    <t>5. Impianti sostitutivi</t>
  </si>
  <si>
    <t>6. Anlagen nach Anlagengrösse</t>
  </si>
  <si>
    <t>2nd Life</t>
  </si>
  <si>
    <t>2nd Life Systeme</t>
  </si>
  <si>
    <t>Salz</t>
  </si>
  <si>
    <t>Blei und andere</t>
  </si>
  <si>
    <t>0.6</t>
  </si>
  <si>
    <t>Version für SSOE 2023 - erster Entwurf</t>
  </si>
  <si>
    <t>Version für SSOE 2023 - Ergänzung Exportseiten und Kontrolle Verweise der Texte/Ergänzung Ersatzanlagen</t>
  </si>
  <si>
    <t>Zusammenzug und Datenübertragung von der Firmendatei in das Rücklauffile SSOE</t>
  </si>
  <si>
    <t>Statistik Sonnenenergie - Erhebung Energiespeicher</t>
  </si>
  <si>
    <t>0.7</t>
  </si>
  <si>
    <t>Version für SSOE 2023 - Testing und Prüfungen ausdifferenziert</t>
  </si>
  <si>
    <t>Blatt Li-Ionen</t>
  </si>
  <si>
    <t>Blatt Salz</t>
  </si>
  <si>
    <t>Blatt Andere</t>
  </si>
  <si>
    <t>0.8</t>
  </si>
  <si>
    <t>Übersetzungen eingefügt</t>
  </si>
  <si>
    <t>Systèmes de stockage à base de sel</t>
  </si>
  <si>
    <t>(Systèmes couplés en AC et DC)</t>
  </si>
  <si>
    <t>2. Distribution des systèmes de stockage</t>
  </si>
  <si>
    <t>Installation (uniquement le installations en Suisse)</t>
  </si>
  <si>
    <t>4. Produits Second life</t>
  </si>
  <si>
    <t>Nouveaux produits</t>
  </si>
  <si>
    <t>Produits Seconde Life</t>
  </si>
  <si>
    <t>Ne sont à considerer que les ventes ou montages qui ont eu lieu en 2023.</t>
  </si>
  <si>
    <t>Statistica sull'energia solare</t>
  </si>
  <si>
    <t>Sistemi di stoccaggio a base di sale</t>
  </si>
  <si>
    <t>Accumulatori al piombo e altri sistemi di stoccaggio</t>
  </si>
  <si>
    <t>E-mail</t>
  </si>
  <si>
    <t>Rivenditore</t>
  </si>
  <si>
    <t>1. Provenienza del sistema di accumulo</t>
  </si>
  <si>
    <t>(sistemi accoppiati in AC e DC)</t>
  </si>
  <si>
    <t>2. Distribuzione dei sistemi di accumulo</t>
  </si>
  <si>
    <t>Installazione (solo impianti installati in Svizzera)</t>
  </si>
  <si>
    <t>3. Luogo dell'impianto</t>
  </si>
  <si>
    <t>Impianti</t>
  </si>
  <si>
    <t>4. Prodotti di seconda mano</t>
  </si>
  <si>
    <t>Nuovi prodotti</t>
  </si>
  <si>
    <t>Prodotti di seconda mano</t>
  </si>
  <si>
    <t>6. Impianti per dimensione dell'impianto</t>
  </si>
  <si>
    <t>I dati forniti dalle singole aziende vengono trattati in modo strettamente confidenziale. Essi sono accessibili unicamente ai collaboratori di Swissolare e dell'Ufficio federale dell'energia, Sezione Analisi e Prospettive, incaricati di elaborare le statistiche.</t>
  </si>
  <si>
    <t>Per la statistica fanno stato unicamente i prodotti venduti e/o installati nel 2023.</t>
  </si>
  <si>
    <t xml:space="preserve">        Non ho fabbricato, commerciato o installato alcun impianto</t>
  </si>
  <si>
    <t>La dimensione media degli impianti è al di fuori dei valori specificati</t>
  </si>
  <si>
    <t>In caso di errore, viene visualizzato qui:</t>
  </si>
  <si>
    <t>Export4</t>
  </si>
  <si>
    <t>HE</t>
  </si>
  <si>
    <t>TH</t>
  </si>
  <si>
    <t>0.9</t>
  </si>
  <si>
    <t>Version für SSOE 2023 - bereinigtes Formular für Testing / Prüfung verfeinert</t>
  </si>
  <si>
    <t>Bereich Export4 =&gt;</t>
  </si>
  <si>
    <t>Angaben der Firma</t>
  </si>
  <si>
    <t>Sprache - Anz. Antw.</t>
  </si>
  <si>
    <t>Keine Anl.</t>
  </si>
  <si>
    <t>Her-steller</t>
  </si>
  <si>
    <t>Impor-teur</t>
  </si>
  <si>
    <t>Handels-untern.</t>
  </si>
  <si>
    <t>Installa-teur</t>
  </si>
  <si>
    <t>Daten zur Erhebung und zum Import</t>
  </si>
  <si>
    <t>Bearb. durch</t>
  </si>
  <si>
    <t>Status der Erhebung</t>
  </si>
  <si>
    <t>Herkunft Li-Ionen Systeme</t>
  </si>
  <si>
    <t>Summe Tab. 5</t>
  </si>
  <si>
    <t>Summe Tab. 5 Anz.</t>
  </si>
  <si>
    <t>2nd-Life</t>
  </si>
  <si>
    <t>2nd-Life-Systeme</t>
  </si>
  <si>
    <t>Herkunft Salz-Systeme</t>
  </si>
  <si>
    <t>Herkunft Andere Systeme</t>
  </si>
  <si>
    <t>Formular-Version</t>
  </si>
  <si>
    <t>Anlagengrösse Salz-Systeme</t>
  </si>
  <si>
    <t>Anlagengrösse Andere Systeme</t>
  </si>
  <si>
    <t>Blatt Imp4 Rücklauffile: Spalten-Struktur und -Inhalt (04.01.2024)</t>
  </si>
  <si>
    <t>Anlagengrösse Li-Ion</t>
  </si>
  <si>
    <t>Summe Tab 5 [kWh]</t>
  </si>
  <si>
    <t>1.0</t>
  </si>
  <si>
    <t>TH, HE</t>
  </si>
  <si>
    <t>Version für SSOE 2023 - Tab Export für Anlagegrössen korrigiert, Adresse nur einmal , final für Versand</t>
  </si>
  <si>
    <t>1.1</t>
  </si>
  <si>
    <t>Landwirtschaft auf Gebäuden</t>
  </si>
  <si>
    <t>Landwirtschaft über Kulturland (Agri-PV)</t>
  </si>
  <si>
    <t>Übrige Dienstleistungen</t>
  </si>
  <si>
    <t>Verkehr (Parkplätze / Lärmschutzwände)</t>
  </si>
  <si>
    <t>Auf Infrastrukturbauten (bspw. Stauseen)</t>
  </si>
  <si>
    <t>Freiflächen</t>
  </si>
  <si>
    <t>Agriculture, sur les bâtiments</t>
  </si>
  <si>
    <t>Agriculture, sur le terrain agricole (Agri-PV)</t>
  </si>
  <si>
    <t>Secteur public</t>
  </si>
  <si>
    <t>Autres services</t>
  </si>
  <si>
    <t>Transports (places parking / murs antibruit)</t>
  </si>
  <si>
    <t>Sur les ouvrages d'infrastructure (Barrages)</t>
  </si>
  <si>
    <t>Installations photovoltaïques au sol</t>
  </si>
  <si>
    <t>Divers</t>
  </si>
  <si>
    <t>Agricoltura su edifici</t>
  </si>
  <si>
    <t>Agricoltura su terreni agricoli (agrivoltaico)</t>
  </si>
  <si>
    <t>Servizi pubblici</t>
  </si>
  <si>
    <t>Altri servizi</t>
  </si>
  <si>
    <t>Trasporti (parcheggi / pareti antirumore)</t>
  </si>
  <si>
    <t>Su strutture infrastrutturali (come le dighe)</t>
  </si>
  <si>
    <t>Impianti fotovoltaici al suolo</t>
  </si>
  <si>
    <t>Altri luoghi</t>
  </si>
  <si>
    <t>Für die Erhebung ist die Nennkapazität in kWh massgebend.</t>
  </si>
  <si>
    <t>La capacité nominale en kWh est déterminante pour la collecte.</t>
  </si>
  <si>
    <t>Per il rilievo dei dati fa stato la capacità nominale in kWh.</t>
  </si>
  <si>
    <t>Landwirt. Gebäude</t>
  </si>
  <si>
    <t>Landwirt. Agri-PV</t>
  </si>
  <si>
    <t>Übrige DL</t>
  </si>
  <si>
    <t>Verkehr (P, LSW)</t>
  </si>
  <si>
    <t>Infrastruktur (See)</t>
  </si>
  <si>
    <t>Übrige Stao</t>
  </si>
  <si>
    <t>Version für SSOE 2024 - neue Standorte einfügen, Fehlermeldungen und Export anpassen</t>
  </si>
  <si>
    <t>Summe Verkauf Schweiz muss in Tabelle 1 und Tabelle 2 übereinstimmen</t>
  </si>
  <si>
    <t>Summe an Bauherrschaft (Tabelle 2) muss mit Total Tabelle 3 übereinstimmen</t>
  </si>
  <si>
    <t>Kapazität: Total in Tabelle 3 muss mit Total in Tabelle 6 übereinstimmen</t>
  </si>
  <si>
    <t>Anzahl Anlagen: Total in Tabelle 3 muss mit Total in Tabelle 6 übereinstimmen</t>
  </si>
  <si>
    <t>Wenn keine Speicher produziert / gehandelt / installiert, Tabellen 1 bis 6 leer lassen</t>
  </si>
  <si>
    <t>Jeweils Textverweis auf Seite "Sprachen"</t>
  </si>
  <si>
    <t>La somme des ventes en Suisse doit correspondre dans le tableau 1 et le tableau 2</t>
  </si>
  <si>
    <t>La somme pour le maître d'ouvrage (tableau 2) doit correspondre au total du tableau 3</t>
  </si>
  <si>
    <t xml:space="preserve">Capacité: Le total du tableau 3 doit correspondre au total du tableau 6 </t>
  </si>
  <si>
    <t>Nombre d'installations: Le total du tableau 3 doit correspondre au total du tableau 6</t>
  </si>
  <si>
    <t>Si aucune installation n'est produite / commercialisée / installée, laisser les tableaux 1 à 6 vides</t>
  </si>
  <si>
    <t>Il totale delle vendite in Svizzera nella tabella 1 e tabella 2 deve corrispondere</t>
  </si>
  <si>
    <t>Il totale ai committenti (tabella 2) deve corrispondere con il totale 3</t>
  </si>
  <si>
    <t>Capacità: il totale nella tabella 3 deve corrispondere con il totale degli impianti nella tabella 6</t>
  </si>
  <si>
    <t>Numero impianti: il totale nella tabella 3 deve corrispondere con il totale nella tabella 6</t>
  </si>
  <si>
    <t>Se non è stato fabbricato/commerciato/installato nessun impianto, le tabelle da 1 a 6 sono da lasciare vuote</t>
  </si>
  <si>
    <t>1.2</t>
  </si>
  <si>
    <t>Version für SSOE 2025 - Verlinkung Export ergänzen, Voreinstellung für FG</t>
  </si>
  <si>
    <t>FG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</si>
</sst>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807]dddd\,\ d/\ mmmm\ yyyy;@"/>
  </numFmts>
  <fonts count="25">
    <font>
      <sz val="10"/>
      <name val="Arial"/>
    </font>
    <font>
      <sz val="10"/>
      <name val="Geneva"/>
    </font>
    <font>
      <sz val="12"/>
      <name val="Helv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Helv"/>
    </font>
    <font>
      <sz val="6"/>
      <color theme="0" tint="-0.499984740745262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9"/>
      <color theme="1"/>
      <name val="Arial"/>
      <family val="2"/>
    </font>
    <font>
      <b/>
      <sz val="18"/>
      <color theme="1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9"/>
      <color rgb="FFFF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u/>
      <sz val="9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BB57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1" fillId="0" borderId="0" applyNumberFormat="0" applyFill="0" applyBorder="0" applyAlignment="0" applyProtection="0"/>
    <xf numFmtId="0" fontId="12" fillId="0" borderId="0"/>
    <xf numFmtId="0" fontId="17" fillId="0" borderId="0" applyNumberFormat="0" applyFill="0" applyBorder="0" applyAlignment="0" applyProtection="0"/>
    <xf numFmtId="0" fontId="4" fillId="0" borderId="0"/>
    <xf numFmtId="43" fontId="22" fillId="0" borderId="0" applyFont="0" applyFill="0" applyBorder="0" applyAlignment="0" applyProtection="0"/>
  </cellStyleXfs>
  <cellXfs count="215">
    <xf numFmtId="0" fontId="0" fillId="0" borderId="0" xfId="0"/>
    <xf numFmtId="0" fontId="2" fillId="0" borderId="0" xfId="1" applyFont="1"/>
    <xf numFmtId="0" fontId="5" fillId="0" borderId="0" xfId="1" applyFont="1"/>
    <xf numFmtId="0" fontId="6" fillId="0" borderId="0" xfId="0" applyFont="1"/>
    <xf numFmtId="0" fontId="8" fillId="0" borderId="0" xfId="1" applyFont="1"/>
    <xf numFmtId="0" fontId="3" fillId="0" borderId="0" xfId="1" applyFont="1"/>
    <xf numFmtId="0" fontId="7" fillId="0" borderId="0" xfId="1" applyFont="1"/>
    <xf numFmtId="0" fontId="3" fillId="0" borderId="1" xfId="1" applyFont="1" applyBorder="1"/>
    <xf numFmtId="0" fontId="7" fillId="0" borderId="2" xfId="1" applyFont="1" applyBorder="1"/>
    <xf numFmtId="0" fontId="7" fillId="0" borderId="4" xfId="1" applyFont="1" applyBorder="1" applyAlignment="1">
      <alignment horizontal="center"/>
    </xf>
    <xf numFmtId="0" fontId="7" fillId="0" borderId="3" xfId="1" applyFont="1" applyBorder="1"/>
    <xf numFmtId="0" fontId="7" fillId="0" borderId="6" xfId="1" applyFont="1" applyBorder="1" applyAlignment="1">
      <alignment horizontal="center"/>
    </xf>
    <xf numFmtId="1" fontId="3" fillId="0" borderId="7" xfId="1" applyNumberFormat="1" applyFont="1" applyBorder="1"/>
    <xf numFmtId="0" fontId="3" fillId="0" borderId="7" xfId="1" applyFont="1" applyBorder="1"/>
    <xf numFmtId="0" fontId="7" fillId="0" borderId="9" xfId="1" applyFont="1" applyBorder="1"/>
    <xf numFmtId="0" fontId="7" fillId="0" borderId="8" xfId="1" applyFont="1" applyBorder="1"/>
    <xf numFmtId="0" fontId="7" fillId="0" borderId="12" xfId="1" applyFont="1" applyBorder="1"/>
    <xf numFmtId="0" fontId="3" fillId="0" borderId="18" xfId="1" applyFont="1" applyBorder="1"/>
    <xf numFmtId="164" fontId="7" fillId="0" borderId="0" xfId="1" applyNumberFormat="1" applyFont="1" applyAlignment="1">
      <alignment horizontal="left" vertical="center" wrapText="1"/>
    </xf>
    <xf numFmtId="0" fontId="7" fillId="0" borderId="0" xfId="1" applyFont="1" applyAlignment="1">
      <alignment horizontal="right" vertical="top"/>
    </xf>
    <xf numFmtId="0" fontId="3" fillId="0" borderId="16" xfId="1" applyFont="1" applyBorder="1"/>
    <xf numFmtId="0" fontId="7" fillId="0" borderId="7" xfId="1" applyFont="1" applyBorder="1"/>
    <xf numFmtId="1" fontId="3" fillId="0" borderId="4" xfId="1" applyNumberFormat="1" applyFont="1" applyBorder="1"/>
    <xf numFmtId="1" fontId="3" fillId="0" borderId="6" xfId="1" applyNumberFormat="1" applyFont="1" applyBorder="1"/>
    <xf numFmtId="0" fontId="7" fillId="0" borderId="10" xfId="1" applyFont="1" applyBorder="1"/>
    <xf numFmtId="0" fontId="7" fillId="0" borderId="18" xfId="1" applyFont="1" applyBorder="1"/>
    <xf numFmtId="0" fontId="7" fillId="0" borderId="0" xfId="1" applyFont="1" applyAlignment="1">
      <alignment horizontal="right"/>
    </xf>
    <xf numFmtId="0" fontId="3" fillId="0" borderId="24" xfId="1" applyFont="1" applyBorder="1"/>
    <xf numFmtId="0" fontId="7" fillId="0" borderId="3" xfId="1" applyFont="1" applyBorder="1" applyAlignment="1">
      <alignment horizontal="center"/>
    </xf>
    <xf numFmtId="0" fontId="3" fillId="0" borderId="8" xfId="1" applyFont="1" applyBorder="1"/>
    <xf numFmtId="0" fontId="3" fillId="0" borderId="9" xfId="1" applyFont="1" applyBorder="1"/>
    <xf numFmtId="0" fontId="3" fillId="0" borderId="0" xfId="1" applyFont="1" applyAlignment="1">
      <alignment horizontal="left" vertical="top"/>
    </xf>
    <xf numFmtId="0" fontId="7" fillId="0" borderId="0" xfId="1" applyFont="1" applyAlignment="1">
      <alignment vertical="top"/>
    </xf>
    <xf numFmtId="0" fontId="9" fillId="0" borderId="1" xfId="1" applyFont="1" applyBorder="1"/>
    <xf numFmtId="0" fontId="9" fillId="0" borderId="4" xfId="1" applyFont="1" applyBorder="1"/>
    <xf numFmtId="0" fontId="9" fillId="0" borderId="6" xfId="1" applyFont="1" applyBorder="1"/>
    <xf numFmtId="0" fontId="3" fillId="0" borderId="0" xfId="1" applyFont="1" applyAlignment="1">
      <alignment horizontal="left"/>
    </xf>
    <xf numFmtId="0" fontId="3" fillId="0" borderId="0" xfId="1" applyFont="1" applyAlignment="1">
      <alignment vertical="top"/>
    </xf>
    <xf numFmtId="0" fontId="0" fillId="0" borderId="0" xfId="0" applyAlignment="1">
      <alignment horizontal="left" vertical="top" wrapText="1"/>
    </xf>
    <xf numFmtId="0" fontId="7" fillId="0" borderId="0" xfId="1" applyFont="1" applyAlignment="1">
      <alignment horizontal="center"/>
    </xf>
    <xf numFmtId="3" fontId="7" fillId="0" borderId="0" xfId="1" applyNumberFormat="1" applyFont="1" applyAlignment="1">
      <alignment horizontal="right" vertical="top"/>
    </xf>
    <xf numFmtId="0" fontId="7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/>
    </xf>
    <xf numFmtId="0" fontId="7" fillId="0" borderId="15" xfId="1" applyFont="1" applyBorder="1"/>
    <xf numFmtId="0" fontId="3" fillId="0" borderId="6" xfId="1" applyFont="1" applyBorder="1"/>
    <xf numFmtId="0" fontId="7" fillId="0" borderId="13" xfId="1" applyFont="1" applyBorder="1"/>
    <xf numFmtId="0" fontId="7" fillId="0" borderId="22" xfId="1" applyFont="1" applyBorder="1"/>
    <xf numFmtId="0" fontId="7" fillId="0" borderId="14" xfId="1" applyFont="1" applyBorder="1"/>
    <xf numFmtId="0" fontId="7" fillId="0" borderId="23" xfId="1" applyFont="1" applyBorder="1"/>
    <xf numFmtId="0" fontId="7" fillId="0" borderId="24" xfId="1" applyFont="1" applyBorder="1"/>
    <xf numFmtId="0" fontId="7" fillId="0" borderId="25" xfId="1" applyFont="1" applyBorder="1"/>
    <xf numFmtId="0" fontId="7" fillId="0" borderId="26" xfId="1" applyFont="1" applyBorder="1"/>
    <xf numFmtId="0" fontId="3" fillId="0" borderId="17" xfId="1" applyFont="1" applyBorder="1"/>
    <xf numFmtId="1" fontId="7" fillId="0" borderId="15" xfId="1" applyNumberFormat="1" applyFont="1" applyBorder="1"/>
    <xf numFmtId="1" fontId="7" fillId="0" borderId="18" xfId="1" applyNumberFormat="1" applyFont="1" applyBorder="1"/>
    <xf numFmtId="0" fontId="7" fillId="2" borderId="0" xfId="1" applyFont="1" applyFill="1"/>
    <xf numFmtId="1" fontId="7" fillId="0" borderId="0" xfId="1" applyNumberFormat="1" applyFont="1"/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3" fillId="0" borderId="0" xfId="0" applyFont="1" applyAlignment="1">
      <alignment horizontal="left"/>
    </xf>
    <xf numFmtId="0" fontId="7" fillId="0" borderId="0" xfId="1" applyFont="1" applyAlignment="1">
      <alignment horizontal="left"/>
    </xf>
    <xf numFmtId="1" fontId="3" fillId="0" borderId="0" xfId="1" applyNumberFormat="1" applyFont="1" applyAlignment="1">
      <alignment horizontal="left"/>
    </xf>
    <xf numFmtId="1" fontId="7" fillId="0" borderId="0" xfId="1" applyNumberFormat="1" applyFont="1" applyAlignment="1">
      <alignment horizontal="left"/>
    </xf>
    <xf numFmtId="0" fontId="7" fillId="0" borderId="0" xfId="1" applyFont="1" applyAlignment="1">
      <alignment horizontal="left" wrapText="1"/>
    </xf>
    <xf numFmtId="0" fontId="7" fillId="0" borderId="0" xfId="0" applyFont="1" applyAlignment="1">
      <alignment horizontal="left" vertical="top"/>
    </xf>
    <xf numFmtId="0" fontId="3" fillId="0" borderId="0" xfId="1" applyFont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3" fillId="0" borderId="0" xfId="1" applyFont="1" applyAlignment="1">
      <alignment horizontal="left" vertical="top" wrapText="1"/>
    </xf>
    <xf numFmtId="0" fontId="6" fillId="0" borderId="0" xfId="1" applyFont="1" applyAlignment="1">
      <alignment horizontal="left"/>
    </xf>
    <xf numFmtId="1" fontId="7" fillId="0" borderId="19" xfId="1" applyNumberFormat="1" applyFont="1" applyBorder="1"/>
    <xf numFmtId="14" fontId="7" fillId="0" borderId="0" xfId="0" applyNumberFormat="1" applyFont="1"/>
    <xf numFmtId="0" fontId="13" fillId="3" borderId="0" xfId="3" applyFont="1" applyFill="1"/>
    <xf numFmtId="0" fontId="14" fillId="3" borderId="0" xfId="3" applyFont="1" applyFill="1"/>
    <xf numFmtId="0" fontId="14" fillId="4" borderId="0" xfId="3" applyFont="1" applyFill="1"/>
    <xf numFmtId="0" fontId="14" fillId="0" borderId="0" xfId="3" applyFont="1"/>
    <xf numFmtId="0" fontId="15" fillId="3" borderId="0" xfId="3" applyFont="1" applyFill="1"/>
    <xf numFmtId="0" fontId="14" fillId="3" borderId="0" xfId="3" applyFont="1" applyFill="1" applyAlignment="1">
      <alignment horizontal="right"/>
    </xf>
    <xf numFmtId="0" fontId="17" fillId="3" borderId="0" xfId="4" applyFill="1"/>
    <xf numFmtId="0" fontId="18" fillId="0" borderId="27" xfId="3" applyFont="1" applyBorder="1" applyAlignment="1">
      <alignment horizontal="left" vertical="center"/>
    </xf>
    <xf numFmtId="0" fontId="18" fillId="0" borderId="28" xfId="3" applyFont="1" applyBorder="1" applyAlignment="1">
      <alignment horizontal="left" vertical="center"/>
    </xf>
    <xf numFmtId="0" fontId="14" fillId="0" borderId="28" xfId="3" applyFont="1" applyBorder="1" applyAlignment="1">
      <alignment vertical="center"/>
    </xf>
    <xf numFmtId="0" fontId="18" fillId="0" borderId="29" xfId="3" applyFont="1" applyBorder="1" applyAlignment="1">
      <alignment vertical="center"/>
    </xf>
    <xf numFmtId="0" fontId="14" fillId="3" borderId="0" xfId="5" applyFont="1" applyFill="1"/>
    <xf numFmtId="0" fontId="12" fillId="0" borderId="0" xfId="3"/>
    <xf numFmtId="0" fontId="14" fillId="0" borderId="30" xfId="3" applyFont="1" applyBorder="1" applyAlignment="1">
      <alignment horizontal="left" vertical="center"/>
    </xf>
    <xf numFmtId="0" fontId="14" fillId="0" borderId="30" xfId="3" applyFont="1" applyBorder="1" applyAlignment="1">
      <alignment vertical="center"/>
    </xf>
    <xf numFmtId="0" fontId="14" fillId="0" borderId="31" xfId="3" applyFont="1" applyBorder="1" applyAlignment="1">
      <alignment vertical="center"/>
    </xf>
    <xf numFmtId="0" fontId="14" fillId="0" borderId="32" xfId="3" applyFont="1" applyBorder="1" applyAlignment="1">
      <alignment horizontal="left" vertical="center"/>
    </xf>
    <xf numFmtId="0" fontId="19" fillId="0" borderId="32" xfId="3" applyFont="1" applyBorder="1" applyAlignment="1">
      <alignment vertical="center"/>
    </xf>
    <xf numFmtId="22" fontId="14" fillId="0" borderId="32" xfId="3" applyNumberFormat="1" applyFont="1" applyBorder="1" applyAlignment="1">
      <alignment vertical="center"/>
    </xf>
    <xf numFmtId="22" fontId="14" fillId="0" borderId="32" xfId="3" applyNumberFormat="1" applyFont="1" applyBorder="1" applyAlignment="1">
      <alignment horizontal="left" vertical="center"/>
    </xf>
    <xf numFmtId="22" fontId="14" fillId="0" borderId="30" xfId="3" applyNumberFormat="1" applyFont="1" applyBorder="1" applyAlignment="1">
      <alignment horizontal="left" vertical="center"/>
    </xf>
    <xf numFmtId="0" fontId="14" fillId="0" borderId="33" xfId="3" applyFont="1" applyBorder="1" applyAlignment="1">
      <alignment horizontal="left" vertical="center"/>
    </xf>
    <xf numFmtId="22" fontId="14" fillId="0" borderId="33" xfId="3" applyNumberFormat="1" applyFont="1" applyBorder="1" applyAlignment="1">
      <alignment horizontal="left" vertical="center"/>
    </xf>
    <xf numFmtId="0" fontId="14" fillId="0" borderId="34" xfId="3" applyFont="1" applyBorder="1" applyAlignment="1">
      <alignment horizontal="left" vertical="center"/>
    </xf>
    <xf numFmtId="22" fontId="14" fillId="0" borderId="34" xfId="3" applyNumberFormat="1" applyFont="1" applyBorder="1" applyAlignment="1">
      <alignment horizontal="left" vertical="center"/>
    </xf>
    <xf numFmtId="0" fontId="14" fillId="0" borderId="35" xfId="3" applyFont="1" applyBorder="1" applyAlignment="1">
      <alignment horizontal="left" vertical="center"/>
    </xf>
    <xf numFmtId="3" fontId="14" fillId="0" borderId="35" xfId="3" applyNumberFormat="1" applyFont="1" applyBorder="1" applyAlignment="1">
      <alignment horizontal="left" vertical="center"/>
    </xf>
    <xf numFmtId="0" fontId="10" fillId="3" borderId="0" xfId="3" applyFont="1" applyFill="1"/>
    <xf numFmtId="3" fontId="14" fillId="0" borderId="30" xfId="3" applyNumberFormat="1" applyFont="1" applyBorder="1" applyAlignment="1">
      <alignment horizontal="left" vertical="center"/>
    </xf>
    <xf numFmtId="3" fontId="14" fillId="0" borderId="33" xfId="3" applyNumberFormat="1" applyFont="1" applyBorder="1" applyAlignment="1">
      <alignment horizontal="left" vertical="center"/>
    </xf>
    <xf numFmtId="3" fontId="14" fillId="0" borderId="32" xfId="3" applyNumberFormat="1" applyFont="1" applyBorder="1" applyAlignment="1">
      <alignment horizontal="left" vertical="center"/>
    </xf>
    <xf numFmtId="22" fontId="14" fillId="0" borderId="30" xfId="3" applyNumberFormat="1" applyFont="1" applyBorder="1" applyAlignment="1">
      <alignment horizontal="left" vertical="center" wrapText="1"/>
    </xf>
    <xf numFmtId="0" fontId="14" fillId="0" borderId="33" xfId="3" applyFont="1" applyBorder="1" applyAlignment="1">
      <alignment vertical="center"/>
    </xf>
    <xf numFmtId="14" fontId="14" fillId="0" borderId="33" xfId="3" applyNumberFormat="1" applyFont="1" applyBorder="1" applyAlignment="1">
      <alignment horizontal="left" vertical="center"/>
    </xf>
    <xf numFmtId="0" fontId="14" fillId="3" borderId="9" xfId="3" applyFont="1" applyFill="1" applyBorder="1"/>
    <xf numFmtId="0" fontId="14" fillId="0" borderId="36" xfId="3" applyFont="1" applyBorder="1" applyAlignment="1">
      <alignment horizontal="left" vertical="top" wrapText="1"/>
    </xf>
    <xf numFmtId="3" fontId="14" fillId="0" borderId="36" xfId="3" applyNumberFormat="1" applyFont="1" applyBorder="1" applyAlignment="1">
      <alignment horizontal="left" vertical="top" wrapText="1"/>
    </xf>
    <xf numFmtId="22" fontId="14" fillId="0" borderId="36" xfId="3" applyNumberFormat="1" applyFont="1" applyBorder="1" applyAlignment="1">
      <alignment horizontal="left" vertical="top"/>
    </xf>
    <xf numFmtId="3" fontId="14" fillId="0" borderId="30" xfId="3" applyNumberFormat="1" applyFont="1" applyBorder="1" applyAlignment="1">
      <alignment horizontal="center" vertical="center"/>
    </xf>
    <xf numFmtId="3" fontId="14" fillId="0" borderId="33" xfId="3" applyNumberFormat="1" applyFont="1" applyBorder="1" applyAlignment="1">
      <alignment horizontal="center" vertical="center"/>
    </xf>
    <xf numFmtId="0" fontId="14" fillId="5" borderId="33" xfId="3" applyFont="1" applyFill="1" applyBorder="1" applyAlignment="1">
      <alignment horizontal="left" vertical="center"/>
    </xf>
    <xf numFmtId="3" fontId="14" fillId="5" borderId="33" xfId="3" applyNumberFormat="1" applyFont="1" applyFill="1" applyBorder="1" applyAlignment="1">
      <alignment horizontal="center" vertical="center"/>
    </xf>
    <xf numFmtId="0" fontId="18" fillId="0" borderId="32" xfId="3" applyFont="1" applyBorder="1" applyAlignment="1">
      <alignment horizontal="left" vertical="center"/>
    </xf>
    <xf numFmtId="3" fontId="18" fillId="0" borderId="33" xfId="3" applyNumberFormat="1" applyFont="1" applyBorder="1" applyAlignment="1">
      <alignment horizontal="center" vertical="center"/>
    </xf>
    <xf numFmtId="0" fontId="18" fillId="0" borderId="34" xfId="3" applyFont="1" applyBorder="1" applyAlignment="1">
      <alignment horizontal="left" vertical="center"/>
    </xf>
    <xf numFmtId="3" fontId="18" fillId="0" borderId="34" xfId="3" applyNumberFormat="1" applyFont="1" applyBorder="1" applyAlignment="1">
      <alignment horizontal="center" vertical="center"/>
    </xf>
    <xf numFmtId="3" fontId="14" fillId="3" borderId="0" xfId="3" applyNumberFormat="1" applyFont="1" applyFill="1" applyAlignment="1">
      <alignment horizontal="center" vertical="center"/>
    </xf>
    <xf numFmtId="0" fontId="18" fillId="0" borderId="31" xfId="3" applyFont="1" applyBorder="1" applyAlignment="1">
      <alignment horizontal="left"/>
    </xf>
    <xf numFmtId="3" fontId="18" fillId="0" borderId="31" xfId="3" applyNumberFormat="1" applyFont="1" applyBorder="1" applyAlignment="1">
      <alignment horizontal="center"/>
    </xf>
    <xf numFmtId="0" fontId="20" fillId="3" borderId="0" xfId="3" applyFont="1" applyFill="1" applyAlignment="1">
      <alignment vertical="center"/>
    </xf>
    <xf numFmtId="0" fontId="14" fillId="0" borderId="33" xfId="3" applyFont="1" applyBorder="1" applyAlignment="1">
      <alignment horizontal="left"/>
    </xf>
    <xf numFmtId="3" fontId="14" fillId="0" borderId="33" xfId="3" applyNumberFormat="1" applyFont="1" applyBorder="1" applyAlignment="1">
      <alignment horizontal="center"/>
    </xf>
    <xf numFmtId="0" fontId="14" fillId="0" borderId="32" xfId="3" applyFont="1" applyBorder="1" applyAlignment="1">
      <alignment horizontal="left"/>
    </xf>
    <xf numFmtId="3" fontId="14" fillId="0" borderId="32" xfId="3" applyNumberFormat="1" applyFont="1" applyBorder="1" applyAlignment="1">
      <alignment horizontal="center"/>
    </xf>
    <xf numFmtId="0" fontId="18" fillId="0" borderId="30" xfId="3" applyFont="1" applyBorder="1" applyAlignment="1">
      <alignment horizontal="left"/>
    </xf>
    <xf numFmtId="3" fontId="18" fillId="0" borderId="30" xfId="3" applyNumberFormat="1" applyFont="1" applyBorder="1" applyAlignment="1">
      <alignment horizontal="center"/>
    </xf>
    <xf numFmtId="0" fontId="18" fillId="0" borderId="32" xfId="3" applyFont="1" applyBorder="1" applyAlignment="1">
      <alignment horizontal="left"/>
    </xf>
    <xf numFmtId="3" fontId="18" fillId="0" borderId="32" xfId="3" applyNumberFormat="1" applyFont="1" applyBorder="1" applyAlignment="1">
      <alignment horizontal="center"/>
    </xf>
    <xf numFmtId="0" fontId="14" fillId="0" borderId="30" xfId="3" applyFont="1" applyBorder="1" applyAlignment="1">
      <alignment horizontal="left"/>
    </xf>
    <xf numFmtId="3" fontId="14" fillId="0" borderId="30" xfId="3" applyNumberFormat="1" applyFont="1" applyBorder="1" applyAlignment="1">
      <alignment horizontal="center"/>
    </xf>
    <xf numFmtId="0" fontId="14" fillId="0" borderId="34" xfId="3" applyFont="1" applyBorder="1" applyAlignment="1">
      <alignment horizontal="left"/>
    </xf>
    <xf numFmtId="3" fontId="14" fillId="0" borderId="34" xfId="3" applyNumberFormat="1" applyFont="1" applyBorder="1" applyAlignment="1">
      <alignment horizontal="center"/>
    </xf>
    <xf numFmtId="3" fontId="14" fillId="0" borderId="33" xfId="3" applyNumberFormat="1" applyFont="1" applyBorder="1" applyAlignment="1">
      <alignment horizontal="left"/>
    </xf>
    <xf numFmtId="22" fontId="14" fillId="0" borderId="33" xfId="3" applyNumberFormat="1" applyFont="1" applyBorder="1" applyAlignment="1">
      <alignment horizontal="left"/>
    </xf>
    <xf numFmtId="3" fontId="14" fillId="0" borderId="32" xfId="3" applyNumberFormat="1" applyFont="1" applyBorder="1" applyAlignment="1">
      <alignment horizontal="left"/>
    </xf>
    <xf numFmtId="22" fontId="14" fillId="0" borderId="32" xfId="3" applyNumberFormat="1" applyFont="1" applyBorder="1" applyAlignment="1">
      <alignment horizontal="left"/>
    </xf>
    <xf numFmtId="0" fontId="21" fillId="3" borderId="2" xfId="3" applyFont="1" applyFill="1" applyBorder="1"/>
    <xf numFmtId="0" fontId="21" fillId="3" borderId="2" xfId="3" applyFont="1" applyFill="1" applyBorder="1" applyAlignment="1">
      <alignment horizontal="left"/>
    </xf>
    <xf numFmtId="3" fontId="21" fillId="3" borderId="2" xfId="3" applyNumberFormat="1" applyFont="1" applyFill="1" applyBorder="1" applyAlignment="1">
      <alignment horizontal="left"/>
    </xf>
    <xf numFmtId="22" fontId="21" fillId="3" borderId="2" xfId="3" applyNumberFormat="1" applyFont="1" applyFill="1" applyBorder="1" applyAlignment="1">
      <alignment horizontal="center"/>
    </xf>
    <xf numFmtId="0" fontId="21" fillId="3" borderId="0" xfId="3" applyFont="1" applyFill="1"/>
    <xf numFmtId="0" fontId="21" fillId="4" borderId="0" xfId="3" applyFont="1" applyFill="1"/>
    <xf numFmtId="0" fontId="21" fillId="0" borderId="0" xfId="3" applyFont="1"/>
    <xf numFmtId="0" fontId="12" fillId="3" borderId="0" xfId="3" applyFill="1"/>
    <xf numFmtId="0" fontId="14" fillId="3" borderId="7" xfId="3" applyFont="1" applyFill="1" applyBorder="1"/>
    <xf numFmtId="0" fontId="14" fillId="3" borderId="8" xfId="3" applyFont="1" applyFill="1" applyBorder="1"/>
    <xf numFmtId="0" fontId="18" fillId="3" borderId="7" xfId="3" applyFont="1" applyFill="1" applyBorder="1"/>
    <xf numFmtId="0" fontId="14" fillId="6" borderId="0" xfId="3" applyFont="1" applyFill="1"/>
    <xf numFmtId="0" fontId="14" fillId="3" borderId="1" xfId="3" applyFont="1" applyFill="1" applyBorder="1"/>
    <xf numFmtId="0" fontId="14" fillId="3" borderId="2" xfId="3" applyFont="1" applyFill="1" applyBorder="1"/>
    <xf numFmtId="0" fontId="14" fillId="3" borderId="3" xfId="3" applyFont="1" applyFill="1" applyBorder="1"/>
    <xf numFmtId="0" fontId="18" fillId="3" borderId="1" xfId="3" applyFont="1" applyFill="1" applyBorder="1"/>
    <xf numFmtId="0" fontId="18" fillId="3" borderId="0" xfId="3" applyFont="1" applyFill="1"/>
    <xf numFmtId="0" fontId="18" fillId="4" borderId="0" xfId="3" applyFont="1" applyFill="1"/>
    <xf numFmtId="0" fontId="7" fillId="0" borderId="4" xfId="1" applyFont="1" applyBorder="1"/>
    <xf numFmtId="164" fontId="3" fillId="4" borderId="0" xfId="1" applyNumberFormat="1" applyFont="1" applyFill="1" applyAlignment="1">
      <alignment horizontal="left" vertical="center"/>
    </xf>
    <xf numFmtId="0" fontId="7" fillId="4" borderId="0" xfId="0" applyFont="1" applyFill="1" applyAlignment="1">
      <alignment horizontal="left"/>
    </xf>
    <xf numFmtId="49" fontId="7" fillId="0" borderId="0" xfId="0" applyNumberFormat="1" applyFont="1"/>
    <xf numFmtId="49" fontId="7" fillId="0" borderId="0" xfId="6" applyNumberFormat="1" applyFont="1"/>
    <xf numFmtId="0" fontId="6" fillId="0" borderId="0" xfId="1" applyFont="1"/>
    <xf numFmtId="0" fontId="7" fillId="0" borderId="19" xfId="1" applyFont="1" applyBorder="1"/>
    <xf numFmtId="0" fontId="7" fillId="0" borderId="5" xfId="1" applyFont="1" applyBorder="1"/>
    <xf numFmtId="0" fontId="4" fillId="0" borderId="0" xfId="1" applyFont="1" applyAlignment="1">
      <alignment horizontal="left"/>
    </xf>
    <xf numFmtId="0" fontId="18" fillId="3" borderId="2" xfId="3" applyFont="1" applyFill="1" applyBorder="1" applyAlignment="1">
      <alignment horizontal="center" vertical="center" textRotation="90"/>
    </xf>
    <xf numFmtId="0" fontId="14" fillId="0" borderId="31" xfId="3" applyFont="1" applyBorder="1" applyAlignment="1">
      <alignment horizontal="left" vertical="center"/>
    </xf>
    <xf numFmtId="3" fontId="14" fillId="0" borderId="31" xfId="3" applyNumberFormat="1" applyFont="1" applyBorder="1" applyAlignment="1">
      <alignment horizontal="center" vertical="center"/>
    </xf>
    <xf numFmtId="3" fontId="14" fillId="0" borderId="36" xfId="3" applyNumberFormat="1" applyFont="1" applyBorder="1" applyAlignment="1">
      <alignment horizontal="center" vertical="center"/>
    </xf>
    <xf numFmtId="0" fontId="18" fillId="0" borderId="36" xfId="3" applyFont="1" applyBorder="1" applyAlignment="1">
      <alignment horizontal="left" vertical="center"/>
    </xf>
    <xf numFmtId="3" fontId="18" fillId="0" borderId="36" xfId="3" applyNumberFormat="1" applyFont="1" applyBorder="1" applyAlignment="1">
      <alignment horizontal="center" vertical="center"/>
    </xf>
    <xf numFmtId="3" fontId="14" fillId="0" borderId="30" xfId="3" applyNumberFormat="1" applyFont="1" applyBorder="1" applyAlignment="1">
      <alignment horizontal="left"/>
    </xf>
    <xf numFmtId="22" fontId="14" fillId="0" borderId="30" xfId="3" applyNumberFormat="1" applyFont="1" applyBorder="1" applyAlignment="1">
      <alignment horizontal="left"/>
    </xf>
    <xf numFmtId="0" fontId="14" fillId="3" borderId="0" xfId="3" quotePrefix="1" applyFont="1" applyFill="1"/>
    <xf numFmtId="0" fontId="8" fillId="0" borderId="0" xfId="1" applyFont="1" applyAlignment="1">
      <alignment wrapText="1"/>
    </xf>
    <xf numFmtId="0" fontId="3" fillId="0" borderId="0" xfId="0" applyFont="1"/>
    <xf numFmtId="164" fontId="3" fillId="0" borderId="0" xfId="1" applyNumberFormat="1" applyFont="1" applyAlignment="1">
      <alignment horizontal="left" vertical="center" wrapText="1"/>
    </xf>
    <xf numFmtId="0" fontId="16" fillId="0" borderId="0" xfId="2" applyFont="1" applyFill="1" applyAlignment="1">
      <alignment vertical="center"/>
    </xf>
    <xf numFmtId="0" fontId="19" fillId="7" borderId="0" xfId="3" applyFont="1" applyFill="1" applyAlignment="1">
      <alignment vertical="center"/>
    </xf>
    <xf numFmtId="0" fontId="23" fillId="3" borderId="0" xfId="3" applyFont="1" applyFill="1" applyAlignment="1">
      <alignment vertical="center"/>
    </xf>
    <xf numFmtId="0" fontId="18" fillId="0" borderId="33" xfId="3" applyFont="1" applyBorder="1" applyAlignment="1">
      <alignment horizontal="left"/>
    </xf>
    <xf numFmtId="3" fontId="18" fillId="0" borderId="33" xfId="3" applyNumberFormat="1" applyFont="1" applyBorder="1" applyAlignment="1">
      <alignment horizontal="center"/>
    </xf>
    <xf numFmtId="1" fontId="3" fillId="0" borderId="0" xfId="1" applyNumberFormat="1" applyFont="1"/>
    <xf numFmtId="0" fontId="7" fillId="8" borderId="10" xfId="1" applyFont="1" applyFill="1" applyBorder="1" applyProtection="1">
      <protection locked="0"/>
    </xf>
    <xf numFmtId="0" fontId="7" fillId="8" borderId="11" xfId="1" applyFont="1" applyFill="1" applyBorder="1" applyProtection="1">
      <protection locked="0"/>
    </xf>
    <xf numFmtId="0" fontId="7" fillId="8" borderId="19" xfId="1" applyFont="1" applyFill="1" applyBorder="1" applyProtection="1">
      <protection locked="0"/>
    </xf>
    <xf numFmtId="0" fontId="7" fillId="8" borderId="15" xfId="1" applyFont="1" applyFill="1" applyBorder="1" applyProtection="1">
      <protection locked="0"/>
    </xf>
    <xf numFmtId="0" fontId="7" fillId="8" borderId="22" xfId="1" applyFont="1" applyFill="1" applyBorder="1" applyProtection="1">
      <protection locked="0"/>
    </xf>
    <xf numFmtId="0" fontId="7" fillId="8" borderId="23" xfId="1" applyFont="1" applyFill="1" applyBorder="1" applyProtection="1">
      <protection locked="0"/>
    </xf>
    <xf numFmtId="0" fontId="7" fillId="8" borderId="12" xfId="1" applyFont="1" applyFill="1" applyBorder="1" applyProtection="1">
      <protection locked="0"/>
    </xf>
    <xf numFmtId="0" fontId="7" fillId="8" borderId="18" xfId="1" applyFont="1" applyFill="1" applyBorder="1" applyProtection="1">
      <protection locked="0"/>
    </xf>
    <xf numFmtId="0" fontId="7" fillId="8" borderId="13" xfId="1" applyFont="1" applyFill="1" applyBorder="1" applyProtection="1">
      <protection locked="0"/>
    </xf>
    <xf numFmtId="0" fontId="7" fillId="8" borderId="21" xfId="1" applyFont="1" applyFill="1" applyBorder="1" applyProtection="1">
      <protection locked="0"/>
    </xf>
    <xf numFmtId="0" fontId="7" fillId="8" borderId="14" xfId="1" applyFont="1" applyFill="1" applyBorder="1" applyProtection="1">
      <protection locked="0"/>
    </xf>
    <xf numFmtId="0" fontId="7" fillId="8" borderId="17" xfId="1" applyFont="1" applyFill="1" applyBorder="1" applyProtection="1">
      <protection locked="0"/>
    </xf>
    <xf numFmtId="0" fontId="7" fillId="8" borderId="20" xfId="1" applyFont="1" applyFill="1" applyBorder="1" applyProtection="1">
      <protection locked="0"/>
    </xf>
    <xf numFmtId="0" fontId="7" fillId="8" borderId="24" xfId="1" applyFont="1" applyFill="1" applyBorder="1" applyProtection="1">
      <protection locked="0"/>
    </xf>
    <xf numFmtId="0" fontId="7" fillId="0" borderId="0" xfId="1" applyFont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6" fillId="0" borderId="0" xfId="1" applyFont="1"/>
    <xf numFmtId="0" fontId="6" fillId="0" borderId="0" xfId="0" applyFont="1"/>
    <xf numFmtId="0" fontId="7" fillId="8" borderId="10" xfId="1" applyFont="1" applyFill="1" applyBorder="1" applyProtection="1">
      <protection locked="0"/>
    </xf>
    <xf numFmtId="0" fontId="0" fillId="8" borderId="10" xfId="0" applyFill="1" applyBorder="1" applyProtection="1">
      <protection locked="0"/>
    </xf>
    <xf numFmtId="0" fontId="7" fillId="8" borderId="11" xfId="1" applyFont="1" applyFill="1" applyBorder="1" applyProtection="1">
      <protection locked="0"/>
    </xf>
    <xf numFmtId="0" fontId="0" fillId="8" borderId="11" xfId="0" applyFill="1" applyBorder="1" applyProtection="1">
      <protection locked="0"/>
    </xf>
    <xf numFmtId="0" fontId="18" fillId="3" borderId="37" xfId="3" applyFont="1" applyFill="1" applyBorder="1" applyAlignment="1">
      <alignment horizontal="center" textRotation="90"/>
    </xf>
    <xf numFmtId="0" fontId="18" fillId="3" borderId="39" xfId="3" applyFont="1" applyFill="1" applyBorder="1" applyAlignment="1">
      <alignment horizontal="center" textRotation="90"/>
    </xf>
    <xf numFmtId="0" fontId="18" fillId="3" borderId="38" xfId="3" applyFont="1" applyFill="1" applyBorder="1" applyAlignment="1">
      <alignment horizontal="center" vertical="center" textRotation="90"/>
    </xf>
    <xf numFmtId="0" fontId="18" fillId="3" borderId="39" xfId="3" applyFont="1" applyFill="1" applyBorder="1" applyAlignment="1">
      <alignment horizontal="center" vertical="center" textRotation="90"/>
    </xf>
    <xf numFmtId="0" fontId="18" fillId="3" borderId="37" xfId="3" applyFont="1" applyFill="1" applyBorder="1" applyAlignment="1">
      <alignment horizontal="center" vertical="center" textRotation="90"/>
    </xf>
    <xf numFmtId="0" fontId="20" fillId="3" borderId="0" xfId="3" applyFont="1" applyFill="1" applyAlignment="1">
      <alignment horizontal="left" vertical="center"/>
    </xf>
  </cellXfs>
  <cellStyles count="7">
    <cellStyle name="Komma" xfId="6" builtinId="3"/>
    <cellStyle name="Link" xfId="2" builtinId="8"/>
    <cellStyle name="Link 2" xfId="4" xr:uid="{F8184F5A-3B4A-432F-8B93-132B0A58067C}"/>
    <cellStyle name="Standard" xfId="0" builtinId="0"/>
    <cellStyle name="Standard 2" xfId="3" xr:uid="{81ABAD54-D463-4A74-A425-CF31B68093F6}"/>
    <cellStyle name="Standard 3" xfId="5" xr:uid="{B68C86EA-476C-4329-A4C2-399F38E4DAC2}"/>
    <cellStyle name="Standard_D UNvergl. 2002" xfId="1" xr:uid="{00000000-0005-0000-0000-000001000000}"/>
  </cellStyles>
  <dxfs count="15">
    <dxf>
      <font>
        <b/>
        <i val="0"/>
      </font>
      <fill>
        <patternFill>
          <bgColor rgb="FFFFC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BB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Export!$D$16" noThreeD="1"/>
</file>

<file path=xl/ctrlProps/ctrlProp10.xml><?xml version="1.0" encoding="utf-8"?>
<formControlPr xmlns="http://schemas.microsoft.com/office/spreadsheetml/2009/9/main" objectType="CheckBox" fmlaLink="Export!$D$19" lockText="1" noThreeD="1"/>
</file>

<file path=xl/ctrlProps/ctrlProp11.xml><?xml version="1.0" encoding="utf-8"?>
<formControlPr xmlns="http://schemas.microsoft.com/office/spreadsheetml/2009/9/main" objectType="CheckBox" fmlaLink="Export!$D$20" lockText="1" noThreeD="1"/>
</file>

<file path=xl/ctrlProps/ctrlProp12.xml><?xml version="1.0" encoding="utf-8"?>
<formControlPr xmlns="http://schemas.microsoft.com/office/spreadsheetml/2009/9/main" objectType="CheckBox" fmlaLink="Export!$D$21" lockText="1" noThreeD="1"/>
</file>

<file path=xl/ctrlProps/ctrlProp13.xml><?xml version="1.0" encoding="utf-8"?>
<formControlPr xmlns="http://schemas.microsoft.com/office/spreadsheetml/2009/9/main" objectType="CheckBox" fmlaLink="Export!$D$16" noThreeD="1"/>
</file>

<file path=xl/ctrlProps/ctrlProp14.xml><?xml version="1.0" encoding="utf-8"?>
<formControlPr xmlns="http://schemas.microsoft.com/office/spreadsheetml/2009/9/main" objectType="CheckBox" fmlaLink="Export!$D$17" lockText="1" noThreeD="1"/>
</file>

<file path=xl/ctrlProps/ctrlProp15.xml><?xml version="1.0" encoding="utf-8"?>
<formControlPr xmlns="http://schemas.microsoft.com/office/spreadsheetml/2009/9/main" objectType="CheckBox" fmlaLink="Export!$D$18" lockText="1" noThreeD="1"/>
</file>

<file path=xl/ctrlProps/ctrlProp16.xml><?xml version="1.0" encoding="utf-8"?>
<formControlPr xmlns="http://schemas.microsoft.com/office/spreadsheetml/2009/9/main" objectType="CheckBox" fmlaLink="Export!$D$19" lockText="1" noThreeD="1"/>
</file>

<file path=xl/ctrlProps/ctrlProp17.xml><?xml version="1.0" encoding="utf-8"?>
<formControlPr xmlns="http://schemas.microsoft.com/office/spreadsheetml/2009/9/main" objectType="CheckBox" fmlaLink="Export!$D$20" lockText="1" noThreeD="1"/>
</file>

<file path=xl/ctrlProps/ctrlProp18.xml><?xml version="1.0" encoding="utf-8"?>
<formControlPr xmlns="http://schemas.microsoft.com/office/spreadsheetml/2009/9/main" objectType="CheckBox" fmlaLink="Export!$D$21" lockText="1" noThreeD="1"/>
</file>

<file path=xl/ctrlProps/ctrlProp2.xml><?xml version="1.0" encoding="utf-8"?>
<formControlPr xmlns="http://schemas.microsoft.com/office/spreadsheetml/2009/9/main" objectType="CheckBox" fmlaLink="Export!$D$17" lockText="1" noThreeD="1"/>
</file>

<file path=xl/ctrlProps/ctrlProp3.xml><?xml version="1.0" encoding="utf-8"?>
<formControlPr xmlns="http://schemas.microsoft.com/office/spreadsheetml/2009/9/main" objectType="CheckBox" fmlaLink="Export!$D$18" lockText="1" noThreeD="1"/>
</file>

<file path=xl/ctrlProps/ctrlProp4.xml><?xml version="1.0" encoding="utf-8"?>
<formControlPr xmlns="http://schemas.microsoft.com/office/spreadsheetml/2009/9/main" objectType="CheckBox" fmlaLink="Export!$D$19" lockText="1" noThreeD="1"/>
</file>

<file path=xl/ctrlProps/ctrlProp5.xml><?xml version="1.0" encoding="utf-8"?>
<formControlPr xmlns="http://schemas.microsoft.com/office/spreadsheetml/2009/9/main" objectType="CheckBox" fmlaLink="Export!$D$20" lockText="1" noThreeD="1"/>
</file>

<file path=xl/ctrlProps/ctrlProp6.xml><?xml version="1.0" encoding="utf-8"?>
<formControlPr xmlns="http://schemas.microsoft.com/office/spreadsheetml/2009/9/main" objectType="CheckBox" fmlaLink="Export!$D$21" lockText="1" noThreeD="1"/>
</file>

<file path=xl/ctrlProps/ctrlProp7.xml><?xml version="1.0" encoding="utf-8"?>
<formControlPr xmlns="http://schemas.microsoft.com/office/spreadsheetml/2009/9/main" objectType="CheckBox" fmlaLink="Export!$D$16" noThreeD="1"/>
</file>

<file path=xl/ctrlProps/ctrlProp8.xml><?xml version="1.0" encoding="utf-8"?>
<formControlPr xmlns="http://schemas.microsoft.com/office/spreadsheetml/2009/9/main" objectType="CheckBox" fmlaLink="Export!$D$17" lockText="1" noThreeD="1"/>
</file>

<file path=xl/ctrlProps/ctrlProp9.xml><?xml version="1.0" encoding="utf-8"?>
<formControlPr xmlns="http://schemas.microsoft.com/office/spreadsheetml/2009/9/main" objectType="CheckBox" fmlaLink="Export!$D$1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28575</xdr:rowOff>
        </xdr:from>
        <xdr:to>
          <xdr:col>0</xdr:col>
          <xdr:colOff>304800</xdr:colOff>
          <xdr:row>12</xdr:row>
          <xdr:rowOff>28575</xdr:rowOff>
        </xdr:to>
        <xdr:sp macro="" textlink="">
          <xdr:nvSpPr>
            <xdr:cNvPr id="1025" name="Check Box 1" descr="&#10;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7</xdr:col>
      <xdr:colOff>77390</xdr:colOff>
      <xdr:row>16</xdr:row>
      <xdr:rowOff>67614</xdr:rowOff>
    </xdr:from>
    <xdr:to>
      <xdr:col>7</xdr:col>
      <xdr:colOff>84051</xdr:colOff>
      <xdr:row>23</xdr:row>
      <xdr:rowOff>83344</xdr:rowOff>
    </xdr:to>
    <xdr:sp macro="" textlink="">
      <xdr:nvSpPr>
        <xdr:cNvPr id="14" name="Line 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 flipH="1">
          <a:off x="6530578" y="2115489"/>
          <a:ext cx="6661" cy="1015855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7</xdr:col>
      <xdr:colOff>3401</xdr:colOff>
      <xdr:row>16</xdr:row>
      <xdr:rowOff>70666</xdr:rowOff>
    </xdr:from>
    <xdr:to>
      <xdr:col>7</xdr:col>
      <xdr:colOff>85045</xdr:colOff>
      <xdr:row>16</xdr:row>
      <xdr:rowOff>70666</xdr:rowOff>
    </xdr:to>
    <xdr:sp macro="" textlink="">
      <xdr:nvSpPr>
        <xdr:cNvPr id="15" name="Line 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6442981" y="2115139"/>
          <a:ext cx="81644" cy="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19</xdr:row>
      <xdr:rowOff>83341</xdr:rowOff>
    </xdr:from>
    <xdr:to>
      <xdr:col>4</xdr:col>
      <xdr:colOff>0</xdr:colOff>
      <xdr:row>19</xdr:row>
      <xdr:rowOff>83342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ShapeType="1"/>
        </xdr:cNvSpPr>
      </xdr:nvSpPr>
      <xdr:spPr bwMode="auto">
        <a:xfrm flipV="1">
          <a:off x="3434953" y="2690810"/>
          <a:ext cx="214313" cy="1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324017</xdr:colOff>
      <xdr:row>23</xdr:row>
      <xdr:rowOff>89807</xdr:rowOff>
    </xdr:from>
    <xdr:to>
      <xdr:col>1</xdr:col>
      <xdr:colOff>324019</xdr:colOff>
      <xdr:row>26</xdr:row>
      <xdr:rowOff>27895</xdr:rowOff>
    </xdr:to>
    <xdr:sp macro="" textlink="">
      <xdr:nvSpPr>
        <xdr:cNvPr id="17" name="Line 1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ShapeType="1"/>
        </xdr:cNvSpPr>
      </xdr:nvSpPr>
      <xdr:spPr bwMode="auto">
        <a:xfrm flipH="1">
          <a:off x="2494998" y="3152184"/>
          <a:ext cx="2" cy="369409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323491</xdr:colOff>
      <xdr:row>23</xdr:row>
      <xdr:rowOff>79076</xdr:rowOff>
    </xdr:from>
    <xdr:to>
      <xdr:col>7</xdr:col>
      <xdr:colOff>86264</xdr:colOff>
      <xdr:row>23</xdr:row>
      <xdr:rowOff>86265</xdr:rowOff>
    </xdr:to>
    <xdr:sp macro="" textlink="">
      <xdr:nvSpPr>
        <xdr:cNvPr id="18" name="Line 8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ShapeType="1"/>
        </xdr:cNvSpPr>
      </xdr:nvSpPr>
      <xdr:spPr bwMode="auto">
        <a:xfrm flipV="1">
          <a:off x="2494472" y="3141453"/>
          <a:ext cx="4040037" cy="7189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5</xdr:col>
      <xdr:colOff>261937</xdr:colOff>
      <xdr:row>23</xdr:row>
      <xdr:rowOff>77389</xdr:rowOff>
    </xdr:from>
    <xdr:to>
      <xdr:col>5</xdr:col>
      <xdr:colOff>267891</xdr:colOff>
      <xdr:row>26</xdr:row>
      <xdr:rowOff>23812</xdr:rowOff>
    </xdr:to>
    <xdr:sp macro="" textlink="">
      <xdr:nvSpPr>
        <xdr:cNvPr id="19" name="Line 1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ShapeType="1"/>
        </xdr:cNvSpPr>
      </xdr:nvSpPr>
      <xdr:spPr bwMode="auto">
        <a:xfrm>
          <a:off x="5262562" y="3256358"/>
          <a:ext cx="5954" cy="375048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19</xdr:row>
      <xdr:rowOff>89297</xdr:rowOff>
    </xdr:from>
    <xdr:to>
      <xdr:col>3</xdr:col>
      <xdr:colOff>23812</xdr:colOff>
      <xdr:row>21</xdr:row>
      <xdr:rowOff>83343</xdr:rowOff>
    </xdr:to>
    <xdr:sp macro="" textlink="">
      <xdr:nvSpPr>
        <xdr:cNvPr id="20" name="Line 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ShapeType="1"/>
        </xdr:cNvSpPr>
      </xdr:nvSpPr>
      <xdr:spPr bwMode="auto">
        <a:xfrm>
          <a:off x="3434953" y="2696766"/>
          <a:ext cx="0" cy="279796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2</xdr:col>
      <xdr:colOff>5862</xdr:colOff>
      <xdr:row>21</xdr:row>
      <xdr:rowOff>77387</xdr:rowOff>
    </xdr:from>
    <xdr:to>
      <xdr:col>3</xdr:col>
      <xdr:colOff>29765</xdr:colOff>
      <xdr:row>21</xdr:row>
      <xdr:rowOff>87922</xdr:rowOff>
    </xdr:to>
    <xdr:sp macro="" textlink="">
      <xdr:nvSpPr>
        <xdr:cNvPr id="21" name="Line 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ShapeType="1"/>
        </xdr:cNvSpPr>
      </xdr:nvSpPr>
      <xdr:spPr bwMode="auto">
        <a:xfrm flipV="1">
          <a:off x="2795954" y="2603710"/>
          <a:ext cx="709703" cy="10535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4</xdr:row>
          <xdr:rowOff>0</xdr:rowOff>
        </xdr:from>
        <xdr:to>
          <xdr:col>5</xdr:col>
          <xdr:colOff>0</xdr:colOff>
          <xdr:row>4</xdr:row>
          <xdr:rowOff>123825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5</xdr:row>
          <xdr:rowOff>0</xdr:rowOff>
        </xdr:from>
        <xdr:to>
          <xdr:col>5</xdr:col>
          <xdr:colOff>0</xdr:colOff>
          <xdr:row>5</xdr:row>
          <xdr:rowOff>123825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6</xdr:row>
          <xdr:rowOff>0</xdr:rowOff>
        </xdr:from>
        <xdr:to>
          <xdr:col>5</xdr:col>
          <xdr:colOff>0</xdr:colOff>
          <xdr:row>6</xdr:row>
          <xdr:rowOff>123825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7</xdr:row>
          <xdr:rowOff>0</xdr:rowOff>
        </xdr:from>
        <xdr:to>
          <xdr:col>5</xdr:col>
          <xdr:colOff>0</xdr:colOff>
          <xdr:row>7</xdr:row>
          <xdr:rowOff>123825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8</xdr:row>
          <xdr:rowOff>0</xdr:rowOff>
        </xdr:from>
        <xdr:to>
          <xdr:col>5</xdr:col>
          <xdr:colOff>0</xdr:colOff>
          <xdr:row>8</xdr:row>
          <xdr:rowOff>123825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28575</xdr:rowOff>
        </xdr:from>
        <xdr:to>
          <xdr:col>0</xdr:col>
          <xdr:colOff>304800</xdr:colOff>
          <xdr:row>12</xdr:row>
          <xdr:rowOff>28575</xdr:rowOff>
        </xdr:to>
        <xdr:sp macro="" textlink="">
          <xdr:nvSpPr>
            <xdr:cNvPr id="5121" name="Check Box 1" descr="&#10;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7</xdr:col>
      <xdr:colOff>77390</xdr:colOff>
      <xdr:row>16</xdr:row>
      <xdr:rowOff>67614</xdr:rowOff>
    </xdr:from>
    <xdr:to>
      <xdr:col>7</xdr:col>
      <xdr:colOff>84051</xdr:colOff>
      <xdr:row>23</xdr:row>
      <xdr:rowOff>83344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 bwMode="auto">
        <a:xfrm flipH="1">
          <a:off x="6760130" y="1957374"/>
          <a:ext cx="6661" cy="92251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7</xdr:col>
      <xdr:colOff>3401</xdr:colOff>
      <xdr:row>16</xdr:row>
      <xdr:rowOff>70666</xdr:rowOff>
    </xdr:from>
    <xdr:to>
      <xdr:col>7</xdr:col>
      <xdr:colOff>85045</xdr:colOff>
      <xdr:row>16</xdr:row>
      <xdr:rowOff>70666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6686141" y="1960426"/>
          <a:ext cx="81644" cy="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19</xdr:row>
      <xdr:rowOff>83341</xdr:rowOff>
    </xdr:from>
    <xdr:to>
      <xdr:col>4</xdr:col>
      <xdr:colOff>0</xdr:colOff>
      <xdr:row>19</xdr:row>
      <xdr:rowOff>83342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 bwMode="auto">
        <a:xfrm flipV="1">
          <a:off x="3498532" y="2361721"/>
          <a:ext cx="189548" cy="1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324017</xdr:colOff>
      <xdr:row>23</xdr:row>
      <xdr:rowOff>89807</xdr:rowOff>
    </xdr:from>
    <xdr:to>
      <xdr:col>1</xdr:col>
      <xdr:colOff>324019</xdr:colOff>
      <xdr:row>26</xdr:row>
      <xdr:rowOff>27895</xdr:rowOff>
    </xdr:to>
    <xdr:sp macro="" textlink="">
      <xdr:nvSpPr>
        <xdr:cNvPr id="5" name="Line 1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2457617" y="2886347"/>
          <a:ext cx="2" cy="319088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323491</xdr:colOff>
      <xdr:row>23</xdr:row>
      <xdr:rowOff>79076</xdr:rowOff>
    </xdr:from>
    <xdr:to>
      <xdr:col>7</xdr:col>
      <xdr:colOff>86264</xdr:colOff>
      <xdr:row>23</xdr:row>
      <xdr:rowOff>86265</xdr:rowOff>
    </xdr:to>
    <xdr:sp macro="" textlink="">
      <xdr:nvSpPr>
        <xdr:cNvPr id="6" name="Line 8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 bwMode="auto">
        <a:xfrm flipV="1">
          <a:off x="2457091" y="2875616"/>
          <a:ext cx="4311913" cy="7189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5</xdr:col>
      <xdr:colOff>261937</xdr:colOff>
      <xdr:row>23</xdr:row>
      <xdr:rowOff>77389</xdr:rowOff>
    </xdr:from>
    <xdr:to>
      <xdr:col>5</xdr:col>
      <xdr:colOff>267891</xdr:colOff>
      <xdr:row>26</xdr:row>
      <xdr:rowOff>23812</xdr:rowOff>
    </xdr:to>
    <xdr:sp macro="" textlink="">
      <xdr:nvSpPr>
        <xdr:cNvPr id="7" name="Line 12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>
          <a:off x="5687377" y="2873929"/>
          <a:ext cx="5954" cy="327423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19</xdr:row>
      <xdr:rowOff>89297</xdr:rowOff>
    </xdr:from>
    <xdr:to>
      <xdr:col>3</xdr:col>
      <xdr:colOff>23812</xdr:colOff>
      <xdr:row>21</xdr:row>
      <xdr:rowOff>83343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ShapeType="1"/>
        </xdr:cNvSpPr>
      </xdr:nvSpPr>
      <xdr:spPr bwMode="auto">
        <a:xfrm>
          <a:off x="3498532" y="2367677"/>
          <a:ext cx="0" cy="253126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2</xdr:col>
      <xdr:colOff>5862</xdr:colOff>
      <xdr:row>21</xdr:row>
      <xdr:rowOff>77387</xdr:rowOff>
    </xdr:from>
    <xdr:to>
      <xdr:col>3</xdr:col>
      <xdr:colOff>29765</xdr:colOff>
      <xdr:row>21</xdr:row>
      <xdr:rowOff>87922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ShapeType="1"/>
        </xdr:cNvSpPr>
      </xdr:nvSpPr>
      <xdr:spPr bwMode="auto">
        <a:xfrm flipV="1">
          <a:off x="2794782" y="2614847"/>
          <a:ext cx="709703" cy="10535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4</xdr:row>
          <xdr:rowOff>0</xdr:rowOff>
        </xdr:from>
        <xdr:to>
          <xdr:col>5</xdr:col>
          <xdr:colOff>0</xdr:colOff>
          <xdr:row>4</xdr:row>
          <xdr:rowOff>123825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5</xdr:row>
          <xdr:rowOff>0</xdr:rowOff>
        </xdr:from>
        <xdr:to>
          <xdr:col>5</xdr:col>
          <xdr:colOff>0</xdr:colOff>
          <xdr:row>5</xdr:row>
          <xdr:rowOff>123825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6</xdr:row>
          <xdr:rowOff>0</xdr:rowOff>
        </xdr:from>
        <xdr:to>
          <xdr:col>5</xdr:col>
          <xdr:colOff>0</xdr:colOff>
          <xdr:row>6</xdr:row>
          <xdr:rowOff>123825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7</xdr:row>
          <xdr:rowOff>0</xdr:rowOff>
        </xdr:from>
        <xdr:to>
          <xdr:col>5</xdr:col>
          <xdr:colOff>0</xdr:colOff>
          <xdr:row>7</xdr:row>
          <xdr:rowOff>123825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8</xdr:row>
          <xdr:rowOff>0</xdr:rowOff>
        </xdr:from>
        <xdr:to>
          <xdr:col>5</xdr:col>
          <xdr:colOff>0</xdr:colOff>
          <xdr:row>8</xdr:row>
          <xdr:rowOff>123825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28575</xdr:rowOff>
        </xdr:from>
        <xdr:to>
          <xdr:col>0</xdr:col>
          <xdr:colOff>304800</xdr:colOff>
          <xdr:row>12</xdr:row>
          <xdr:rowOff>28575</xdr:rowOff>
        </xdr:to>
        <xdr:sp macro="" textlink="">
          <xdr:nvSpPr>
            <xdr:cNvPr id="6145" name="Check Box 1" descr="&#10;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2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7</xdr:col>
      <xdr:colOff>77390</xdr:colOff>
      <xdr:row>16</xdr:row>
      <xdr:rowOff>67614</xdr:rowOff>
    </xdr:from>
    <xdr:to>
      <xdr:col>7</xdr:col>
      <xdr:colOff>84051</xdr:colOff>
      <xdr:row>23</xdr:row>
      <xdr:rowOff>83344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 flipH="1">
          <a:off x="6760130" y="2132634"/>
          <a:ext cx="6661" cy="92251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7</xdr:col>
      <xdr:colOff>3401</xdr:colOff>
      <xdr:row>16</xdr:row>
      <xdr:rowOff>70666</xdr:rowOff>
    </xdr:from>
    <xdr:to>
      <xdr:col>7</xdr:col>
      <xdr:colOff>85045</xdr:colOff>
      <xdr:row>16</xdr:row>
      <xdr:rowOff>70666</xdr:rowOff>
    </xdr:to>
    <xdr:sp macro="" textlink="">
      <xdr:nvSpPr>
        <xdr:cNvPr id="3" name="Line 8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H="1" flipV="1">
          <a:off x="6686141" y="2135686"/>
          <a:ext cx="81644" cy="0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19</xdr:row>
      <xdr:rowOff>83341</xdr:rowOff>
    </xdr:from>
    <xdr:to>
      <xdr:col>4</xdr:col>
      <xdr:colOff>0</xdr:colOff>
      <xdr:row>19</xdr:row>
      <xdr:rowOff>83342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 flipV="1">
          <a:off x="3498532" y="2536981"/>
          <a:ext cx="189548" cy="1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324017</xdr:colOff>
      <xdr:row>23</xdr:row>
      <xdr:rowOff>89807</xdr:rowOff>
    </xdr:from>
    <xdr:to>
      <xdr:col>1</xdr:col>
      <xdr:colOff>324019</xdr:colOff>
      <xdr:row>26</xdr:row>
      <xdr:rowOff>27895</xdr:rowOff>
    </xdr:to>
    <xdr:sp macro="" textlink="">
      <xdr:nvSpPr>
        <xdr:cNvPr id="5" name="Line 1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 noChangeShapeType="1"/>
        </xdr:cNvSpPr>
      </xdr:nvSpPr>
      <xdr:spPr bwMode="auto">
        <a:xfrm flipH="1">
          <a:off x="2457617" y="3061607"/>
          <a:ext cx="2" cy="319088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1</xdr:col>
      <xdr:colOff>323491</xdr:colOff>
      <xdr:row>23</xdr:row>
      <xdr:rowOff>79076</xdr:rowOff>
    </xdr:from>
    <xdr:to>
      <xdr:col>7</xdr:col>
      <xdr:colOff>86264</xdr:colOff>
      <xdr:row>23</xdr:row>
      <xdr:rowOff>86265</xdr:rowOff>
    </xdr:to>
    <xdr:sp macro="" textlink="">
      <xdr:nvSpPr>
        <xdr:cNvPr id="6" name="Line 8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ShapeType="1"/>
        </xdr:cNvSpPr>
      </xdr:nvSpPr>
      <xdr:spPr bwMode="auto">
        <a:xfrm flipV="1">
          <a:off x="2457091" y="3050876"/>
          <a:ext cx="4311913" cy="7189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5</xdr:col>
      <xdr:colOff>261937</xdr:colOff>
      <xdr:row>23</xdr:row>
      <xdr:rowOff>77389</xdr:rowOff>
    </xdr:from>
    <xdr:to>
      <xdr:col>5</xdr:col>
      <xdr:colOff>267891</xdr:colOff>
      <xdr:row>26</xdr:row>
      <xdr:rowOff>23812</xdr:rowOff>
    </xdr:to>
    <xdr:sp macro="" textlink="">
      <xdr:nvSpPr>
        <xdr:cNvPr id="7" name="Line 1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ShapeType="1"/>
        </xdr:cNvSpPr>
      </xdr:nvSpPr>
      <xdr:spPr bwMode="auto">
        <a:xfrm>
          <a:off x="5687377" y="3049189"/>
          <a:ext cx="5954" cy="327423"/>
        </a:xfrm>
        <a:prstGeom prst="line">
          <a:avLst/>
        </a:prstGeom>
        <a:ln>
          <a:headEnd/>
          <a:tailEnd type="triangle" w="sm" len="med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3</xdr:col>
      <xdr:colOff>23812</xdr:colOff>
      <xdr:row>19</xdr:row>
      <xdr:rowOff>89297</xdr:rowOff>
    </xdr:from>
    <xdr:to>
      <xdr:col>3</xdr:col>
      <xdr:colOff>23812</xdr:colOff>
      <xdr:row>21</xdr:row>
      <xdr:rowOff>83343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>
          <a:off x="3498532" y="2542937"/>
          <a:ext cx="0" cy="253126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xdr:twoCellAnchor>
    <xdr:from>
      <xdr:col>2</xdr:col>
      <xdr:colOff>5862</xdr:colOff>
      <xdr:row>21</xdr:row>
      <xdr:rowOff>77387</xdr:rowOff>
    </xdr:from>
    <xdr:to>
      <xdr:col>3</xdr:col>
      <xdr:colOff>29765</xdr:colOff>
      <xdr:row>21</xdr:row>
      <xdr:rowOff>87922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ShapeType="1"/>
        </xdr:cNvSpPr>
      </xdr:nvSpPr>
      <xdr:spPr bwMode="auto">
        <a:xfrm flipV="1">
          <a:off x="2794782" y="2790107"/>
          <a:ext cx="709703" cy="10535"/>
        </a:xfrm>
        <a:prstGeom prst="line">
          <a:avLst/>
        </a:prstGeom>
        <a:ln>
          <a:headEnd/>
          <a:tailEnd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4</xdr:row>
          <xdr:rowOff>0</xdr:rowOff>
        </xdr:from>
        <xdr:to>
          <xdr:col>5</xdr:col>
          <xdr:colOff>0</xdr:colOff>
          <xdr:row>4</xdr:row>
          <xdr:rowOff>123825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2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5</xdr:row>
          <xdr:rowOff>0</xdr:rowOff>
        </xdr:from>
        <xdr:to>
          <xdr:col>5</xdr:col>
          <xdr:colOff>0</xdr:colOff>
          <xdr:row>5</xdr:row>
          <xdr:rowOff>123825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2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6</xdr:row>
          <xdr:rowOff>0</xdr:rowOff>
        </xdr:from>
        <xdr:to>
          <xdr:col>5</xdr:col>
          <xdr:colOff>0</xdr:colOff>
          <xdr:row>6</xdr:row>
          <xdr:rowOff>123825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2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7</xdr:row>
          <xdr:rowOff>0</xdr:rowOff>
        </xdr:from>
        <xdr:to>
          <xdr:col>5</xdr:col>
          <xdr:colOff>0</xdr:colOff>
          <xdr:row>7</xdr:row>
          <xdr:rowOff>123825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2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1495425</xdr:colOff>
          <xdr:row>8</xdr:row>
          <xdr:rowOff>0</xdr:rowOff>
        </xdr:from>
        <xdr:to>
          <xdr:col>5</xdr:col>
          <xdr:colOff>0</xdr:colOff>
          <xdr:row>8</xdr:row>
          <xdr:rowOff>123825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2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104774</xdr:colOff>
      <xdr:row>7</xdr:row>
      <xdr:rowOff>57149</xdr:rowOff>
    </xdr:from>
    <xdr:to>
      <xdr:col>8</xdr:col>
      <xdr:colOff>723899</xdr:colOff>
      <xdr:row>25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324599" y="1476374"/>
          <a:ext cx="3724275" cy="275272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000" u="sng">
              <a:latin typeface="Arial" panose="020B0604020202020204" pitchFamily="34" charset="0"/>
              <a:cs typeface="Arial" panose="020B0604020202020204" pitchFamily="34" charset="0"/>
            </a:rPr>
            <a:t>Anleitung zur Datenübertragung</a:t>
          </a:r>
          <a:r>
            <a:rPr lang="de-CH" sz="1000" u="sng" baseline="0">
              <a:latin typeface="Arial" panose="020B0604020202020204" pitchFamily="34" charset="0"/>
              <a:cs typeface="Arial" panose="020B0604020202020204" pitchFamily="34" charset="0"/>
            </a:rPr>
            <a:t> in das Rücklauffile SSOE: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Blatt Export einblenden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Firmendatei prüfen und hellgelbe Felder D24-D28 ausfüllen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Auswertungsmappe Rücklauffile SSOE muss geöffnet sein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wenn die Firmendatei aktiv ist: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   =&gt; "Entwicklertools"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   =&gt; "Makros"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   =&gt; Makro "Swissolar_Daten_PV..." ausführen</a:t>
          </a: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&gt; allfällige Hinweise beachten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Die übertragenen Daten sind in der Mappe Markterhebung im Blatt Imp4 zu finden.</a:t>
          </a:r>
        </a:p>
        <a:p>
          <a:endParaRPr lang="de-CH" sz="10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CH" sz="1000" baseline="0">
              <a:latin typeface="Arial" panose="020B0604020202020204" pitchFamily="34" charset="0"/>
              <a:cs typeface="Arial" panose="020B0604020202020204" pitchFamily="34" charset="0"/>
            </a:rPr>
            <a:t>TH/UK, 11.12.2023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Relationship Id="rId9" Type="http://schemas.openxmlformats.org/officeDocument/2006/relationships/ctrlProp" Target="../ctrlProps/ctrlProp1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>
    <tabColor rgb="FFFFC000"/>
  </sheetPr>
  <dimension ref="A1:M75"/>
  <sheetViews>
    <sheetView showGridLines="0" tabSelected="1" zoomScale="120" zoomScaleNormal="120" zoomScaleSheetLayoutView="100" zoomScalePageLayoutView="75" workbookViewId="0">
      <pane ySplit="13" topLeftCell="A14" activePane="bottomLeft" state="frozen"/>
      <selection activeCell="D20" sqref="D20"/>
      <selection pane="bottomLeft" activeCell="B5" sqref="B5:D5"/>
    </sheetView>
  </sheetViews>
  <sheetFormatPr baseColWidth="10" defaultColWidth="10.7109375" defaultRowHeight="15.75" outlineLevelCol="1"/>
  <cols>
    <col min="1" max="1" width="31.140625" style="1" customWidth="1"/>
    <col min="2" max="2" width="9.5703125" style="1" customWidth="1"/>
    <col min="3" max="3" width="10" style="1" customWidth="1"/>
    <col min="4" max="4" width="3.140625" style="1" customWidth="1"/>
    <col min="5" max="5" width="25.28515625" style="1" customWidth="1"/>
    <col min="6" max="6" width="9" style="1" customWidth="1"/>
    <col min="7" max="7" width="9.28515625" style="1" customWidth="1"/>
    <col min="8" max="8" width="1.5703125" style="6" customWidth="1"/>
    <col min="9" max="9" width="65.7109375" style="6" customWidth="1"/>
    <col min="10" max="12" width="10.7109375" style="6" hidden="1" customWidth="1" outlineLevel="1"/>
    <col min="13" max="13" width="10.7109375" style="1" collapsed="1"/>
    <col min="14" max="16384" width="10.7109375" style="1"/>
  </cols>
  <sheetData>
    <row r="1" spans="1:12" ht="14.25" customHeight="1">
      <c r="A1" s="72" t="str">
        <f>IF(Sprache="deutsch",Sprachen!A2,IF(Sprache="Français",Sprachen!B2,Sprachen!C2))</f>
        <v>Statistik Sonnenenergie</v>
      </c>
      <c r="E1" s="26" t="s">
        <v>47</v>
      </c>
      <c r="F1" s="186" t="s">
        <v>44</v>
      </c>
      <c r="G1" s="203">
        <f>Jahr</f>
        <v>2025</v>
      </c>
      <c r="H1" s="204"/>
      <c r="I1" s="159" t="str">
        <f>IF(Sprache="deutsch",Sprachen!A84,IF(Sprache="Français",Sprachen!B84,Sprachen!C84))</f>
        <v>Falls Fehler, hier angezeigt:</v>
      </c>
      <c r="J1" s="55" t="s">
        <v>121</v>
      </c>
      <c r="K1" s="55"/>
      <c r="L1" s="55"/>
    </row>
    <row r="2" spans="1:12" ht="14.25" customHeight="1">
      <c r="A2" s="167" t="str">
        <f>IF(Sprache="deutsch",Sprachen!A3,IF(Sprache="Français",Sprachen!B3,Sprachen!C3))&amp;" - "&amp;IF(Sprache="deutsch",Sprachen!A4,IF(Sprache="Français",Sprachen!B4,Sprachen!C4))</f>
        <v>Elektrische Speichersysteme - Systeme mit Li-Ionen Speicher</v>
      </c>
      <c r="E2" s="26"/>
      <c r="G2" s="164"/>
      <c r="H2" s="19" t="str">
        <f>IF(Referenz!B9+Referenz!B11+Referenz!B12+Referenz!B10+Referenz!B14+Referenz!B14=6,IF(Sprache="Deutsch",Sprachen!$A$75,IF(Sprache="Français",Sprachen!$B$75,Sprachen!$C$75)),IF(Sprache="Deutsch",Sprachen!$A$76,IF(Sprache="Français",Sprachen!$B$76,Sprachen!$C$76)))</f>
        <v>Status ok</v>
      </c>
      <c r="I2" s="166"/>
      <c r="J2" s="55"/>
      <c r="K2" s="55"/>
      <c r="L2" s="55"/>
    </row>
    <row r="3" spans="1:12" ht="11.25" customHeight="1">
      <c r="A3" s="2"/>
      <c r="B3" s="2"/>
      <c r="C3" s="2"/>
      <c r="D3" s="2"/>
      <c r="E3" s="6"/>
      <c r="H3" s="1"/>
      <c r="I3" s="165" t="str">
        <f>IF(Referenz!B9,"",IF(Sprache="deutsch",Sprachen!A78,IF(Sprache="Français",Sprachen!B78,Sprachen!C78)))</f>
        <v/>
      </c>
    </row>
    <row r="4" spans="1:12" s="4" customFormat="1" ht="11.25">
      <c r="A4" s="5" t="str">
        <f>IF(Sprache="deutsch",Sprachen!A7,IF(Sprache="Français",Sprachen!B7,Sprachen!C7))</f>
        <v>Unternehmen</v>
      </c>
      <c r="B4" s="6"/>
      <c r="C4" s="6"/>
      <c r="D4" s="6"/>
      <c r="E4" s="6"/>
      <c r="G4" s="6"/>
      <c r="H4" s="6"/>
      <c r="I4" s="165" t="str">
        <f>IF(Referenz!B10,"",IF(Sprache="deutsch",Sprachen!A79,IF(Sprache="Français",Sprachen!B79,Sprachen!C79)))</f>
        <v/>
      </c>
      <c r="J4" s="6"/>
      <c r="K4" s="6"/>
      <c r="L4" s="6"/>
    </row>
    <row r="5" spans="1:12" s="4" customFormat="1" ht="10.5" customHeight="1">
      <c r="A5" s="6" t="str">
        <f>IF(Sprache="deutsch",Sprachen!A8,IF(Sprache="Français",Sprachen!B8,Sprachen!C8))</f>
        <v>Firma</v>
      </c>
      <c r="B5" s="205"/>
      <c r="C5" s="206"/>
      <c r="D5" s="206"/>
      <c r="E5" s="6"/>
      <c r="F5" s="6" t="str">
        <f>IF(Sprache="deutsch",Sprachen!A14,IF(Sprache="Français",Sprachen!B14,Sprachen!C14))</f>
        <v>Hersteller</v>
      </c>
      <c r="G5" s="6"/>
      <c r="H5" s="6"/>
      <c r="I5" s="165" t="str">
        <f>IF(Referenz!B11,"",IF(Sprache="deutsch",Sprachen!A80,IF(Sprache="Français",Sprachen!B80,Sprachen!C80)))</f>
        <v/>
      </c>
      <c r="J5" s="6"/>
      <c r="K5" s="6"/>
      <c r="L5" s="6"/>
    </row>
    <row r="6" spans="1:12" s="4" customFormat="1" ht="10.5" customHeight="1">
      <c r="A6" s="6" t="str">
        <f>IF(Sprache="deutsch",Sprachen!A9,IF(Sprache="Français",Sprachen!B9,Sprachen!C9))</f>
        <v>Strasse</v>
      </c>
      <c r="B6" s="207"/>
      <c r="C6" s="208"/>
      <c r="D6" s="208"/>
      <c r="E6" s="6"/>
      <c r="F6" s="6" t="str">
        <f>IF(Sprache="deutsch",Sprachen!A15,IF(Sprache="Français",Sprachen!B16,Sprachen!C15))</f>
        <v>Importeur</v>
      </c>
      <c r="G6" s="6"/>
      <c r="H6" s="6"/>
      <c r="I6" s="165" t="str">
        <f>IF(Referenz!B12,"",IF(Sprache="deutsch",Sprachen!A81,IF(Sprache="Français",Sprachen!B81,Sprachen!C81)))</f>
        <v/>
      </c>
      <c r="J6" s="6"/>
      <c r="K6" s="6"/>
      <c r="L6" s="6"/>
    </row>
    <row r="7" spans="1:12" s="4" customFormat="1" ht="10.5" customHeight="1">
      <c r="A7" s="6" t="str">
        <f>IF(Sprache="deutsch",Sprachen!A10,IF(Sprache="Français",Sprachen!B10,Sprachen!C10))</f>
        <v>PLZ/Ort</v>
      </c>
      <c r="B7" s="207"/>
      <c r="C7" s="208"/>
      <c r="D7" s="208"/>
      <c r="E7" s="6"/>
      <c r="F7" s="6" t="str">
        <f>IF(Sprache="deutsch",Sprachen!A16,IF(Sprache="Français",Sprachen!B16,Sprachen!C16))</f>
        <v>Handelsunternehmung</v>
      </c>
      <c r="G7" s="6"/>
      <c r="H7" s="6"/>
      <c r="I7" s="165" t="str">
        <f>IF(Referenz!B13,"",IF(Sprache="deutsch",Sprachen!A82,IF(Sprache="Français",Sprachen!B82,Sprachen!C82)))</f>
        <v/>
      </c>
      <c r="J7" s="6"/>
      <c r="K7" s="6"/>
      <c r="L7" s="6"/>
    </row>
    <row r="8" spans="1:12" s="4" customFormat="1" ht="10.5" customHeight="1">
      <c r="A8" s="6" t="str">
        <f>IF(Sprache="deutsch",Sprachen!A11,IF(Sprache="Français",Sprachen!B11,Sprachen!C11))</f>
        <v>Kontaktperson</v>
      </c>
      <c r="B8" s="207"/>
      <c r="C8" s="208"/>
      <c r="D8" s="208"/>
      <c r="E8" s="6"/>
      <c r="F8" s="6" t="str">
        <f>IF(Sprache="deutsch",Sprachen!A17,IF(Sprache="Français",Sprachen!B17,Sprachen!C17))</f>
        <v>Installateur</v>
      </c>
      <c r="G8" s="6"/>
      <c r="H8" s="6"/>
      <c r="I8" s="165" t="str">
        <f>IF(Referenz!B14,"",IF(Sprache="deutsch",Sprachen!A83,IF(Sprache="Français",Sprachen!B83,Sprachen!C83)))</f>
        <v/>
      </c>
      <c r="J8" s="6"/>
      <c r="K8" s="6"/>
      <c r="L8" s="6"/>
    </row>
    <row r="9" spans="1:12" s="4" customFormat="1" ht="10.5" customHeight="1">
      <c r="A9" s="6" t="str">
        <f>IF(Sprache="deutsch",Sprachen!A12,IF(Sprache="Français",Sprachen!B12,Sprachen!C12))</f>
        <v>Telefon</v>
      </c>
      <c r="B9" s="207"/>
      <c r="C9" s="208"/>
      <c r="D9" s="208"/>
      <c r="E9" s="6"/>
      <c r="F9" s="6" t="str">
        <f>IF(Sprache="deutsch",Sprachen!A18,IF(Sprache="Français",Sprachen!B18,Sprachen!C18))</f>
        <v>Andere</v>
      </c>
      <c r="G9" s="6"/>
      <c r="H9" s="6"/>
      <c r="I9" s="6"/>
      <c r="J9" s="6"/>
      <c r="K9" s="6"/>
      <c r="L9" s="6"/>
    </row>
    <row r="10" spans="1:12" s="4" customFormat="1" ht="10.5" customHeight="1">
      <c r="A10" s="6" t="str">
        <f>IF(Sprache="deutsch",Sprachen!A13,IF(Sprache="Français",Sprachen!B13,Sprachen!C13))</f>
        <v>E-Mail</v>
      </c>
      <c r="B10" s="207"/>
      <c r="C10" s="208"/>
      <c r="D10" s="208"/>
      <c r="E10" s="6"/>
      <c r="F10" s="24"/>
      <c r="G10" s="24"/>
      <c r="H10" s="6"/>
      <c r="J10" s="6"/>
      <c r="K10" s="6"/>
      <c r="L10" s="6"/>
    </row>
    <row r="11" spans="1:12" s="4" customFormat="1" ht="6" customHeight="1">
      <c r="A11" s="6"/>
      <c r="B11" s="6"/>
      <c r="E11" s="6"/>
      <c r="F11" s="6"/>
      <c r="G11" s="6"/>
      <c r="H11" s="6"/>
      <c r="I11" s="6"/>
      <c r="J11" s="6"/>
      <c r="K11" s="6"/>
      <c r="L11" s="6"/>
    </row>
    <row r="12" spans="1:12" s="4" customFormat="1" ht="11.25">
      <c r="A12" s="6" t="str">
        <f>IF(Sprache="deutsch",Sprachen!A71,IF(Sprache="Français",Sprachen!B71,Sprachen!C71))</f>
        <v xml:space="preserve">        Ich habe keine Anlagen produziert, gehandelt oder installiert</v>
      </c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 s="4" customFormat="1" ht="6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 s="4" customFormat="1" ht="11.25">
      <c r="A14" s="36" t="str">
        <f>IF(Sprache="deutsch",Sprachen!A19,IF(Sprache="Français",Sprachen!B19,Sprachen!B19))</f>
        <v>Produktion &amp; Handel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spans="1:12" s="4" customFormat="1" ht="11.25">
      <c r="A15" s="7" t="str">
        <f>IF(Sprache="deutsch",Sprachen!A20,IF(Sprache="Français",Sprachen!B20,Sprachen!C20))</f>
        <v>1. Herkunft der Speichersysteme</v>
      </c>
      <c r="B15" s="9" t="str">
        <f>IF(Sprache="deutsch",Sprachen!A28,IF(Sprache="Français",Sprachen!B28,Sprachen!C28))</f>
        <v>Kapazität</v>
      </c>
      <c r="C15" s="6"/>
      <c r="D15" s="6"/>
      <c r="E15" s="13" t="str">
        <f>IF(Sprache="deutsch",Sprachen!A29,IF(Sprache="Français",Sprachen!B29,Sprachen!C29))</f>
        <v>2. Vertrieb der Speichersysteme</v>
      </c>
      <c r="F15" s="29"/>
      <c r="G15" s="28" t="str">
        <f>IF(Sprache="deutsch",Sprachen!A28,IF(Sprache="Français",Sprachen!B28,Sprachen!C28))</f>
        <v>Kapazität</v>
      </c>
      <c r="H15" s="39"/>
      <c r="I15" s="6"/>
      <c r="J15" s="6"/>
      <c r="K15" s="6"/>
      <c r="L15" s="6"/>
    </row>
    <row r="16" spans="1:12" s="4" customFormat="1" ht="11.25">
      <c r="A16" s="33" t="str">
        <f>IF(Sprache="deutsch",Sprachen!A21,IF(Sprache="Français",Sprachen!B21,Sprachen!C21))</f>
        <v>(AC- und DC-gekoppelte Systeme)</v>
      </c>
      <c r="B16" s="11" t="s">
        <v>196</v>
      </c>
      <c r="C16" s="6"/>
      <c r="D16" s="6"/>
      <c r="E16" s="33" t="str">
        <f>IF(Sprache="deutsch",Sprachen!A21,IF(Sprache="Français",Sprachen!B21,Sprachen!C21))</f>
        <v>(AC- und DC-gekoppelte Systeme)</v>
      </c>
      <c r="F16" s="15"/>
      <c r="G16" s="11" t="s">
        <v>196</v>
      </c>
      <c r="H16" s="39"/>
      <c r="I16" s="6"/>
      <c r="J16" s="6"/>
      <c r="K16" s="6"/>
      <c r="L16" s="6"/>
    </row>
    <row r="17" spans="1:12" s="4" customFormat="1" ht="11.25">
      <c r="A17" s="16" t="str">
        <f>IF(Sprache="deutsch",Sprachen!A22,IF(Sprache="Français",Sprachen!B22,Sprachen!C22))</f>
        <v>Eigenproduktion</v>
      </c>
      <c r="B17" s="188"/>
      <c r="C17" s="6"/>
      <c r="D17" s="6"/>
      <c r="E17" s="45" t="str">
        <f>IF(Sprache="deutsch",Sprachen!A30,IF(Sprache="Français",Sprachen!B30,Sprachen!C30))</f>
        <v>an Bauherrschaft</v>
      </c>
      <c r="F17" s="46"/>
      <c r="G17" s="190"/>
      <c r="H17" s="6"/>
      <c r="I17" s="6"/>
      <c r="J17" s="6"/>
      <c r="K17" s="6"/>
      <c r="L17" s="6"/>
    </row>
    <row r="18" spans="1:12" s="4" customFormat="1" ht="11.25">
      <c r="A18" s="43" t="str">
        <f>IF(Sprache="deutsch",Sprachen!A23,IF(Sprache="Français",Sprachen!B23,Sprachen!C23))</f>
        <v>Bezug Schweiz</v>
      </c>
      <c r="B18" s="189"/>
      <c r="C18" s="6"/>
      <c r="D18" s="6"/>
      <c r="E18" s="47" t="str">
        <f>IF(Sprache="deutsch",Sprachen!A31,IF(Sprache="Français",Sprachen!B31,Sprachen!C31))</f>
        <v>an Installateur (1)</v>
      </c>
      <c r="F18" s="48"/>
      <c r="G18" s="191"/>
      <c r="H18" s="6"/>
      <c r="I18" s="6"/>
      <c r="J18" s="6"/>
      <c r="K18" s="6"/>
      <c r="L18" s="6"/>
    </row>
    <row r="19" spans="1:12" s="4" customFormat="1" ht="11.25">
      <c r="A19" s="25" t="str">
        <f>IF(Sprache="deutsch",Sprachen!A24,IF(Sprache="Français",Sprachen!B24,Sprachen!C24))</f>
        <v>Import</v>
      </c>
      <c r="B19" s="189"/>
      <c r="C19" s="6"/>
      <c r="D19" s="6"/>
      <c r="E19" s="50" t="str">
        <f>IF(Sprache="deutsch",Sprachen!A32,IF(Sprache="Français",Sprachen!B32,Sprachen!C32))</f>
        <v>an Handel (1)</v>
      </c>
      <c r="F19" s="51"/>
      <c r="G19" s="191"/>
      <c r="H19" s="6"/>
      <c r="I19" s="6"/>
      <c r="J19" s="6"/>
      <c r="K19" s="6"/>
      <c r="L19" s="6"/>
    </row>
    <row r="20" spans="1:12" s="4" customFormat="1" ht="11.25">
      <c r="A20" s="7" t="str">
        <f>IF(Sprache="deutsch",Sprachen!A25,IF(Sprache="Français",Sprachen!B25,Sprachen!C25))</f>
        <v>Summe Herkunft</v>
      </c>
      <c r="B20" s="17">
        <f>SUM(B17:B19)</f>
        <v>0</v>
      </c>
      <c r="C20" s="6"/>
      <c r="D20" s="6"/>
      <c r="E20" s="52" t="str">
        <f>IF(Sprache="deutsch",Sprachen!A27,IF(Sprache="Français",Sprachen!B27,Sprachen!C27))</f>
        <v>Summe Verkauf Schweiz</v>
      </c>
      <c r="F20" s="49"/>
      <c r="G20" s="27">
        <f>SUM(G17:G19)</f>
        <v>0</v>
      </c>
      <c r="H20" s="5"/>
      <c r="I20" s="6"/>
      <c r="J20" s="6"/>
      <c r="K20" s="6"/>
      <c r="L20" s="6"/>
    </row>
    <row r="21" spans="1:12" s="4" customFormat="1" ht="11.25">
      <c r="A21" s="16" t="str">
        <f>IF(Sprache="deutsch",Sprachen!A26,IF(Sprache="Français",Sprachen!B26,Sprachen!C26))</f>
        <v>abzüglich Export</v>
      </c>
      <c r="B21" s="189"/>
      <c r="C21" s="6"/>
      <c r="D21" s="6"/>
      <c r="E21" s="8" t="str">
        <f>IF(Sprache="deutsch",Sprachen!A33,IF(Sprache="Français",Sprachen!B33,Sprachen!C33))</f>
        <v>(1)  Bitte Wiederverkäufer angeben:</v>
      </c>
      <c r="F21" s="8"/>
      <c r="G21" s="8"/>
      <c r="H21" s="6"/>
      <c r="I21" s="6"/>
      <c r="J21" s="6"/>
      <c r="K21" s="6"/>
      <c r="L21" s="6"/>
    </row>
    <row r="22" spans="1:12" s="4" customFormat="1" ht="10.5" customHeight="1">
      <c r="A22" s="44" t="str">
        <f>IF(Sprache="deutsch",Sprachen!A27,IF(Sprache="Français",Sprachen!B27,Sprachen!C27))</f>
        <v>Summe Verkauf Schweiz</v>
      </c>
      <c r="B22" s="17">
        <f>SUM(B20-B21)</f>
        <v>0</v>
      </c>
      <c r="C22" s="6"/>
      <c r="D22" s="6"/>
      <c r="E22" s="205"/>
      <c r="F22" s="206"/>
      <c r="G22" s="206"/>
      <c r="H22" s="6"/>
      <c r="I22" s="6"/>
      <c r="J22" s="6"/>
      <c r="K22" s="6"/>
      <c r="L22" s="6"/>
    </row>
    <row r="23" spans="1:12" s="4" customFormat="1" ht="10.5" customHeight="1">
      <c r="C23" s="6"/>
      <c r="D23" s="6"/>
      <c r="E23" s="207"/>
      <c r="F23" s="208"/>
      <c r="G23" s="208"/>
      <c r="H23" s="6"/>
      <c r="I23" s="6"/>
      <c r="J23" s="6"/>
      <c r="K23" s="6"/>
      <c r="L23" s="6"/>
    </row>
    <row r="24" spans="1:12" s="4" customFormat="1" ht="9.75" customHeight="1"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s="4" customFormat="1" ht="11.25">
      <c r="A25" s="5" t="str">
        <f>IF(Sprache="deutsch",Sprachen!A34,IF(Sprache="Français",Sprachen!B34,Sprachen!C34))</f>
        <v>Installation (nur in der Schweiz installierte Anlagen)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1:12" s="4" customFormat="1" ht="11.25">
      <c r="A26" s="20" t="str">
        <f>IF(Sprache="deutsch",Sprachen!A35,IF(Sprache="Français",Sprachen!B35,Sprachen!C35))</f>
        <v>3. Ort der Anlagen</v>
      </c>
      <c r="B26" s="8"/>
      <c r="C26" s="10"/>
      <c r="D26" s="6"/>
      <c r="E26" s="7" t="str">
        <f>IF(Sprache="deutsch",Sprachen!A55,IF(Sprache="Français",Sprachen!B55,Sprachen!C55))</f>
        <v>6. Anlagen nach Anlagengrösse</v>
      </c>
      <c r="F26" s="8"/>
      <c r="G26" s="10"/>
      <c r="H26" s="6"/>
      <c r="I26" s="6"/>
      <c r="J26" s="6"/>
      <c r="K26" s="6"/>
      <c r="L26" s="6"/>
    </row>
    <row r="27" spans="1:12" s="4" customFormat="1" ht="11.25">
      <c r="A27" s="34"/>
      <c r="B27" s="28" t="str">
        <f>IF(Sprache="deutsch",Sprachen!A28,IF(Sprache="Français",Sprachen!B28,Sprachen!C28))</f>
        <v>Kapazität</v>
      </c>
      <c r="C27" s="9" t="str">
        <f>IF(Sprache="deutsch",Sprachen!A47,IF(Sprache="Français",Sprachen!B47,Sprachen!C47))</f>
        <v>Anzahl</v>
      </c>
      <c r="D27" s="6"/>
      <c r="E27" s="22"/>
      <c r="F27" s="9" t="str">
        <f>IF(Sprache="deutsch",Sprachen!A28,IF(Sprache="Français",Sprachen!B28,Sprachen!C28))</f>
        <v>Kapazität</v>
      </c>
      <c r="G27" s="9" t="str">
        <f>IF(Sprache="deutsch",Sprachen!A47,IF(Sprache="Français",Sprachen!B47,Sprachen!C47))</f>
        <v>Anzahl</v>
      </c>
      <c r="H27" s="39"/>
      <c r="I27" s="6"/>
      <c r="J27" s="55">
        <f>SUM(J29:J45)</f>
        <v>0</v>
      </c>
      <c r="K27" s="55" t="s">
        <v>188</v>
      </c>
      <c r="L27" s="55"/>
    </row>
    <row r="28" spans="1:12" s="4" customFormat="1" ht="11.25">
      <c r="A28" s="35"/>
      <c r="B28" s="11" t="s">
        <v>196</v>
      </c>
      <c r="C28" s="11" t="str">
        <f>IF(Sprache="deutsch",Sprachen!A48,IF(Sprache="Français",Sprachen!B48,Sprachen!C48))</f>
        <v>Anlagen</v>
      </c>
      <c r="D28" s="6"/>
      <c r="E28" s="23"/>
      <c r="F28" s="11" t="s">
        <v>196</v>
      </c>
      <c r="G28" s="11" t="str">
        <f>IF(Sprache="deutsch",Sprachen!A48,IF(Sprache="Français",Sprachen!B48,Sprachen!C48))</f>
        <v>Anlagen</v>
      </c>
      <c r="H28" s="39"/>
      <c r="I28" s="6"/>
      <c r="J28" s="55" t="s">
        <v>24</v>
      </c>
      <c r="K28" s="55" t="s">
        <v>89</v>
      </c>
      <c r="L28" s="55"/>
    </row>
    <row r="29" spans="1:12" s="4" customFormat="1" ht="11.25">
      <c r="A29" s="16" t="str">
        <f>IF(Sprache="deutsch",Sprachen!A36,IF(Sprache="Français",Sprachen!B36,Sprachen!C36))</f>
        <v xml:space="preserve">Einfamilienhäuser </v>
      </c>
      <c r="B29" s="190"/>
      <c r="C29" s="192"/>
      <c r="D29" s="6"/>
      <c r="E29" s="73" t="str">
        <f>IF(Sprache="deutsch",Sprachen!A56,IF(Sprache="Français",Sprachen!B56,Sprachen!C56))</f>
        <v xml:space="preserve">                          bis       20 kWh</v>
      </c>
      <c r="F29" s="188"/>
      <c r="G29" s="188"/>
      <c r="H29" s="6"/>
      <c r="I29" s="6" t="str">
        <f>IF(OR(ISBLANK(F29),ISBLANK(G29)),"",IF(AND(K29&gt;L29,K29&lt;=L30),"",IF(Sprache="deutsch",Sprachen!A$83,IF(Sprache="Français",Sprachen!$B$83,Sprachen!C$83))&amp;": "&amp;ROUND(K29,2)))</f>
        <v/>
      </c>
      <c r="J29" s="55">
        <f>IF(OR(ISBLANK(F29),ISBLANK(G29)),0,(I29="")-1)</f>
        <v>0</v>
      </c>
      <c r="K29" s="55" t="e">
        <f>F29/G29</f>
        <v>#DIV/0!</v>
      </c>
      <c r="L29" s="55"/>
    </row>
    <row r="30" spans="1:12" s="4" customFormat="1" ht="11.25">
      <c r="A30" s="43" t="str">
        <f>IF(Sprache="deutsch",Sprachen!A37,IF(Sprache="Français",Sprachen!B37,Sprachen!C37))</f>
        <v xml:space="preserve">Mehrfamilienhäuser </v>
      </c>
      <c r="B30" s="191"/>
      <c r="C30" s="189"/>
      <c r="D30" s="6"/>
      <c r="E30" s="53" t="str">
        <f>IF(Sprache="deutsch",Sprachen!A57,IF(Sprache="Français",Sprachen!B57,Sprachen!C57))</f>
        <v>über     20 kWh  bis     100 kWh</v>
      </c>
      <c r="F30" s="189"/>
      <c r="G30" s="189"/>
      <c r="H30" s="6"/>
      <c r="I30" s="6" t="str">
        <f>IF(OR(ISBLANK(F30),ISBLANK(G30)),"",IF(AND(K30&gt;L30,K30&lt;=L31),"",IF(Sprache="deutsch",Sprachen!A$83,IF(Sprache="Français",Sprachen!$B$83,Sprachen!C$83))&amp;": "&amp;ROUND(K30,1)))</f>
        <v/>
      </c>
      <c r="J30" s="55">
        <f>IF(OR(ISBLANK(F30),ISBLANK(G30)),0,(I30="")-1)</f>
        <v>0</v>
      </c>
      <c r="K30" s="55" t="e">
        <f>F30/G30</f>
        <v>#DIV/0!</v>
      </c>
      <c r="L30" s="55">
        <v>20</v>
      </c>
    </row>
    <row r="31" spans="1:12" s="4" customFormat="1" ht="11.25">
      <c r="A31" s="43" t="str">
        <f>IF(Sprache="deutsch",Sprachen!A38,IF(Sprache="Français",Sprachen!B38,Sprachen!C38))</f>
        <v>Industrie, Gewerbe</v>
      </c>
      <c r="B31" s="191"/>
      <c r="C31" s="189"/>
      <c r="D31" s="6"/>
      <c r="E31" s="54" t="str">
        <f>IF(Sprache="deutsch",Sprachen!A58,IF(Sprache="Français",Sprachen!B58,Sprachen!C58))</f>
        <v xml:space="preserve">über   100 kWh </v>
      </c>
      <c r="F31" s="193"/>
      <c r="G31" s="193"/>
      <c r="H31" s="6"/>
      <c r="I31" s="6" t="str">
        <f>IF(OR(ISBLANK(F31),ISBLANK(G31)),"",IF(K31&gt;L31,"",IF(Sprache="deutsch",Sprachen!A$83,IF(Sprache="Français",Sprachen!$B$83,Sprachen!C$83))&amp;": "&amp;ROUND(K31,1)))</f>
        <v/>
      </c>
      <c r="J31" s="55">
        <f>IF(OR(ISBLANK(F31),ISBLANK(G31)),0,(I31="")-1)</f>
        <v>0</v>
      </c>
      <c r="K31" s="55" t="e">
        <f>F31/G31</f>
        <v>#DIV/0!</v>
      </c>
      <c r="L31" s="55">
        <v>100</v>
      </c>
    </row>
    <row r="32" spans="1:12" s="4" customFormat="1" ht="11.25">
      <c r="A32" s="43" t="str">
        <f>IF(Sprache="deutsch",Sprachen!A39,IF(Sprache="Français",Sprachen!B39,Sprachen!C39))</f>
        <v>Landwirtschaft auf Gebäuden</v>
      </c>
      <c r="B32" s="191"/>
      <c r="C32" s="189"/>
      <c r="D32" s="6"/>
      <c r="E32" s="12" t="str">
        <f>IF(Sprache="deutsch",Sprachen!A59,IF(Sprache="Français",Sprachen!B59,Sprachen!C59))</f>
        <v>Total Anlagen</v>
      </c>
      <c r="F32" s="13">
        <f>SUM(F29:F31)</f>
        <v>0</v>
      </c>
      <c r="G32" s="20">
        <f>SUM(G29:G31)</f>
        <v>0</v>
      </c>
      <c r="H32" s="6"/>
    </row>
    <row r="33" spans="1:12" s="4" customFormat="1" ht="11.25">
      <c r="A33" s="43" t="str">
        <f>IF(Sprache="deutsch",Sprachen!A40,IF(Sprache="Français",Sprachen!B40,Sprachen!C40))</f>
        <v>Landwirtschaft über Kulturland (Agri-PV)</v>
      </c>
      <c r="B33" s="191"/>
      <c r="C33" s="189"/>
      <c r="D33" s="6"/>
      <c r="E33" s="185"/>
      <c r="F33" s="5"/>
      <c r="G33" s="5"/>
      <c r="H33" s="6"/>
    </row>
    <row r="34" spans="1:12" s="4" customFormat="1" ht="11.25">
      <c r="A34" s="43" t="str">
        <f>IF(Sprache="deutsch",Sprachen!A41,IF(Sprache="Français",Sprachen!B41,Sprachen!C41))</f>
        <v>Öffentliche Dienste</v>
      </c>
      <c r="B34" s="191"/>
      <c r="C34" s="189"/>
      <c r="D34" s="6"/>
      <c r="E34" s="185"/>
      <c r="F34" s="5"/>
      <c r="G34" s="5"/>
      <c r="H34" s="6"/>
    </row>
    <row r="35" spans="1:12" s="4" customFormat="1" ht="11.25">
      <c r="A35" s="43" t="str">
        <f>IF(Sprache="deutsch",Sprachen!A42,IF(Sprache="Français",Sprachen!B42,Sprachen!C42))</f>
        <v>Übrige Dienstleistungen</v>
      </c>
      <c r="B35" s="191"/>
      <c r="C35" s="189"/>
      <c r="D35" s="6"/>
      <c r="E35" s="185"/>
      <c r="F35" s="5"/>
      <c r="G35" s="5"/>
      <c r="H35" s="6"/>
    </row>
    <row r="36" spans="1:12" s="4" customFormat="1" ht="11.25">
      <c r="A36" s="43" t="str">
        <f>IF(Sprache="deutsch",Sprachen!A43,IF(Sprache="Français",Sprachen!B43,Sprachen!C43))</f>
        <v>Verkehr (Parkplätze / Lärmschutzwände)</v>
      </c>
      <c r="B36" s="191"/>
      <c r="C36" s="189"/>
      <c r="D36" s="6"/>
      <c r="E36" s="6"/>
      <c r="F36" s="6"/>
      <c r="G36" s="6"/>
      <c r="H36" s="5"/>
      <c r="I36" s="6"/>
    </row>
    <row r="37" spans="1:12" s="4" customFormat="1" ht="11.25">
      <c r="A37" s="43" t="str">
        <f>IF(Sprache="deutsch",Sprachen!A44,IF(Sprache="Français",Sprachen!B44,Sprachen!C44))</f>
        <v>Auf Infrastrukturbauten (bspw. Stauseen)</v>
      </c>
      <c r="B37" s="191"/>
      <c r="C37" s="189"/>
      <c r="D37" s="6"/>
      <c r="E37" s="6"/>
      <c r="F37" s="6"/>
      <c r="G37" s="6"/>
      <c r="H37" s="6"/>
      <c r="I37" s="6"/>
      <c r="K37" s="6"/>
      <c r="L37" s="56"/>
    </row>
    <row r="38" spans="1:12" s="4" customFormat="1" ht="11.25">
      <c r="A38" s="43" t="str">
        <f>IF(Sprache="deutsch",Sprachen!A45,IF(Sprache="Français",Sprachen!B45,Sprachen!C45))</f>
        <v>Freiflächen</v>
      </c>
      <c r="B38" s="191"/>
      <c r="C38" s="189"/>
      <c r="D38" s="6"/>
      <c r="E38" s="6"/>
      <c r="F38" s="6"/>
      <c r="G38" s="6"/>
      <c r="H38" s="40"/>
      <c r="I38" s="6"/>
    </row>
    <row r="39" spans="1:12" s="4" customFormat="1" ht="11.25">
      <c r="A39" s="25" t="str">
        <f>IF(Sprache="deutsch",Sprachen!A46,IF(Sprache="Français",Sprachen!B46,Sprachen!C46))</f>
        <v>Übrige Standorte</v>
      </c>
      <c r="B39" s="191"/>
      <c r="C39" s="189"/>
      <c r="D39" s="6"/>
      <c r="E39" s="6"/>
      <c r="F39" s="6"/>
      <c r="G39" s="6"/>
      <c r="H39" s="6"/>
      <c r="I39" s="6"/>
      <c r="J39" s="6"/>
      <c r="K39" s="6"/>
      <c r="L39" s="6"/>
    </row>
    <row r="40" spans="1:12" s="4" customFormat="1" ht="11.25">
      <c r="A40" s="20" t="str">
        <f>IF(Sprache="deutsch",Sprachen!A59,IF(Sprache="Français",Sprachen!B59,Sprachen!C59))</f>
        <v>Total Anlagen</v>
      </c>
      <c r="B40" s="30">
        <f>SUM(B29:B39)</f>
        <v>0</v>
      </c>
      <c r="C40" s="20">
        <f>SUM(C29:C39)</f>
        <v>0</v>
      </c>
      <c r="D40" s="6"/>
      <c r="E40" s="6"/>
      <c r="F40" s="6"/>
      <c r="G40" s="6"/>
      <c r="H40" s="6"/>
      <c r="I40" s="6"/>
      <c r="J40" s="6"/>
      <c r="K40" s="6"/>
      <c r="L40" s="6"/>
    </row>
    <row r="41" spans="1:12" s="4" customFormat="1" ht="11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</row>
    <row r="42" spans="1:12" s="4" customFormat="1" ht="11.25">
      <c r="A42" s="7" t="str">
        <f>IF(Sprache="deutsch",Sprachen!A49,IF(Sprache="Français",Sprachen!B49,Sprachen!C49))</f>
        <v>4. Second Life Produkte</v>
      </c>
      <c r="B42" s="8"/>
      <c r="C42" s="10"/>
      <c r="D42" s="6"/>
      <c r="E42" s="21" t="str">
        <f>IF(Sprache="deutsch",Sprachen!A61,IF(Sprache="Français",Sprachen!B61,Sprachen!C61))</f>
        <v>Bemerkungen</v>
      </c>
      <c r="F42" s="14"/>
      <c r="G42" s="15"/>
      <c r="H42" s="6"/>
      <c r="I42" s="6"/>
      <c r="J42" s="6"/>
      <c r="K42" s="6"/>
      <c r="L42" s="6"/>
    </row>
    <row r="43" spans="1:12" s="4" customFormat="1" ht="11.25">
      <c r="A43" s="34"/>
      <c r="B43" s="9" t="str">
        <f>IF(Sprache="deutsch",Sprachen!A28,IF(Sprache="Français",Sprachen!B28,Sprachen!C28))</f>
        <v>Kapazität</v>
      </c>
      <c r="C43" s="9" t="str">
        <f>IF(Sprache="deutsch",Sprachen!A47,IF(Sprache="Français",Sprachen!B47,Sprachen!C47))</f>
        <v>Anzahl</v>
      </c>
      <c r="D43" s="6"/>
      <c r="E43" s="194"/>
      <c r="F43" s="195"/>
      <c r="G43" s="190"/>
      <c r="H43" s="6"/>
      <c r="I43" s="6"/>
      <c r="J43" s="6"/>
      <c r="K43" s="6"/>
      <c r="L43" s="6"/>
    </row>
    <row r="44" spans="1:12" s="4" customFormat="1" ht="11.25">
      <c r="A44" s="35"/>
      <c r="B44" s="11" t="s">
        <v>196</v>
      </c>
      <c r="C44" s="11" t="str">
        <f>IF(Sprache="deutsch",Sprachen!A48,IF(Sprache="Français",Sprachen!B48,Sprachen!C48))</f>
        <v>Anlagen</v>
      </c>
      <c r="D44" s="6"/>
      <c r="E44" s="196"/>
      <c r="F44" s="187"/>
      <c r="G44" s="191"/>
      <c r="H44" s="6"/>
      <c r="I44" s="6"/>
      <c r="J44" s="6"/>
      <c r="K44" s="6"/>
      <c r="L44" s="6"/>
    </row>
    <row r="45" spans="1:12" s="4" customFormat="1" ht="11.25">
      <c r="A45" s="16" t="str">
        <f>IF(Sprache="deutsch",Sprachen!A50,IF(Sprache="Français",Sprachen!B50,Sprachen!C50))</f>
        <v>Neue Produkte</v>
      </c>
      <c r="B45" s="16">
        <f>B47-B46</f>
        <v>0</v>
      </c>
      <c r="C45" s="16">
        <f>C47-C46</f>
        <v>0</v>
      </c>
      <c r="D45" s="6"/>
      <c r="E45" s="196"/>
      <c r="F45" s="187"/>
      <c r="G45" s="191"/>
      <c r="H45" s="6"/>
      <c r="I45" s="6"/>
      <c r="J45" s="6"/>
      <c r="K45" s="6"/>
      <c r="L45" s="6"/>
    </row>
    <row r="46" spans="1:12" s="4" customFormat="1" ht="11.25">
      <c r="A46" s="25" t="str">
        <f>IF(Sprache="deutsch",Sprachen!A51,IF(Sprache="Français",Sprachen!B51,Sprachen!C51))</f>
        <v>Second Life Produkte</v>
      </c>
      <c r="B46" s="189"/>
      <c r="C46" s="189"/>
      <c r="D46" s="6"/>
      <c r="E46" s="196"/>
      <c r="F46" s="187"/>
      <c r="G46" s="191"/>
      <c r="H46" s="5"/>
      <c r="I46" s="6"/>
      <c r="J46" s="6"/>
      <c r="K46" s="6"/>
      <c r="L46" s="6"/>
    </row>
    <row r="47" spans="1:12" s="4" customFormat="1" ht="11.25">
      <c r="A47" s="12" t="str">
        <f>IF(Sprache="deutsch",Sprachen!A59,IF(Sprache="Français",Sprachen!B59,Sprachen!C59))</f>
        <v>Total Anlagen</v>
      </c>
      <c r="B47" s="13">
        <f>B40</f>
        <v>0</v>
      </c>
      <c r="C47" s="20">
        <f>C40</f>
        <v>0</v>
      </c>
      <c r="D47" s="6"/>
      <c r="E47" s="196"/>
      <c r="F47" s="187"/>
      <c r="G47" s="191"/>
      <c r="H47" s="5"/>
      <c r="I47" s="6"/>
      <c r="J47" s="6"/>
      <c r="K47" s="6"/>
      <c r="L47" s="6"/>
    </row>
    <row r="48" spans="1:12" s="4" customFormat="1" ht="11.25">
      <c r="D48" s="6"/>
      <c r="E48" s="196"/>
      <c r="F48" s="187"/>
      <c r="G48" s="191"/>
      <c r="H48" s="6"/>
      <c r="I48" s="6"/>
      <c r="J48" s="6"/>
      <c r="K48" s="6"/>
      <c r="L48" s="6"/>
    </row>
    <row r="49" spans="1:12" s="4" customFormat="1" ht="11.25">
      <c r="A49" s="7" t="str">
        <f>IF(Sprache="deutsch",Sprachen!A52,IF(Sprache="Français",Sprachen!B52,Sprachen!C52))</f>
        <v>5. Ersatzanlagen</v>
      </c>
      <c r="B49" s="8"/>
      <c r="C49" s="10"/>
      <c r="D49" s="6"/>
      <c r="E49" s="196"/>
      <c r="F49" s="187"/>
      <c r="G49" s="191"/>
      <c r="H49" s="6"/>
      <c r="I49" s="6"/>
      <c r="J49" s="6"/>
      <c r="K49" s="6"/>
      <c r="L49" s="6"/>
    </row>
    <row r="50" spans="1:12" s="4" customFormat="1" ht="11.25">
      <c r="A50" s="34"/>
      <c r="B50" s="9" t="str">
        <f>IF(Sprache="deutsch",Sprachen!A28,IF(Sprache="Français",Sprachen!B28,Sprachen!C28))</f>
        <v>Kapazität</v>
      </c>
      <c r="C50" s="9" t="str">
        <f>IF(Sprache="deutsch",Sprachen!A47,IF(Sprache="Français",Sprachen!B47,Sprachen!C47))</f>
        <v>Anzahl</v>
      </c>
      <c r="D50" s="6"/>
      <c r="E50" s="196"/>
      <c r="F50" s="187"/>
      <c r="G50" s="191"/>
      <c r="H50" s="6"/>
      <c r="I50" s="6"/>
      <c r="J50" s="6"/>
      <c r="K50" s="6"/>
      <c r="L50" s="6"/>
    </row>
    <row r="51" spans="1:12" s="4" customFormat="1" ht="11.25">
      <c r="A51" s="35"/>
      <c r="B51" s="11" t="s">
        <v>196</v>
      </c>
      <c r="C51" s="11" t="str">
        <f>IF(Sprache="deutsch",Sprachen!A48,IF(Sprache="Français",Sprachen!B48,Sprachen!C48))</f>
        <v>Anlagen</v>
      </c>
      <c r="D51" s="6"/>
      <c r="E51" s="196"/>
      <c r="F51" s="187"/>
      <c r="G51" s="191"/>
      <c r="H51" s="6"/>
      <c r="I51" s="6"/>
      <c r="J51" s="6"/>
      <c r="K51" s="6"/>
      <c r="L51" s="6"/>
    </row>
    <row r="52" spans="1:12" s="4" customFormat="1" ht="11.25">
      <c r="A52" s="16" t="str">
        <f>IF(Sprache="deutsch",Sprachen!A53,IF(Sprache="Français",Sprachen!B53,Sprachen!C53))</f>
        <v>Neuanlagen</v>
      </c>
      <c r="B52" s="16">
        <f>B54-B53</f>
        <v>0</v>
      </c>
      <c r="C52" s="16">
        <f>C54-C53</f>
        <v>0</v>
      </c>
      <c r="D52" s="6"/>
      <c r="E52" s="196"/>
      <c r="F52" s="187"/>
      <c r="G52" s="191"/>
      <c r="H52" s="6"/>
      <c r="I52" s="6"/>
      <c r="J52" s="6"/>
      <c r="K52" s="6"/>
      <c r="L52" s="6"/>
    </row>
    <row r="53" spans="1:12" s="4" customFormat="1" ht="11.25">
      <c r="A53" s="25" t="str">
        <f>IF(Sprache="deutsch",Sprachen!A54,IF(Sprache="Français",Sprachen!B54,Sprachen!C54))</f>
        <v>Ersetzte Anlagen</v>
      </c>
      <c r="B53" s="189"/>
      <c r="C53" s="189"/>
      <c r="D53" s="6"/>
      <c r="E53" s="196"/>
      <c r="F53" s="187"/>
      <c r="G53" s="191"/>
      <c r="H53" s="6"/>
      <c r="I53" s="6"/>
      <c r="J53" s="6"/>
      <c r="K53" s="6"/>
      <c r="L53" s="6"/>
    </row>
    <row r="54" spans="1:12" s="4" customFormat="1" ht="11.25">
      <c r="A54" s="12" t="str">
        <f>IF(Sprache="deutsch",Sprachen!A60,IF(Sprache="Français",Sprachen!B60,Sprachen!C60))</f>
        <v>Anzahl Systeme</v>
      </c>
      <c r="B54" s="13">
        <f>B47</f>
        <v>0</v>
      </c>
      <c r="C54" s="20">
        <f>C47</f>
        <v>0</v>
      </c>
      <c r="D54" s="6"/>
      <c r="E54" s="197"/>
      <c r="F54" s="198"/>
      <c r="G54" s="199"/>
      <c r="H54" s="6"/>
      <c r="I54" s="6"/>
      <c r="J54" s="6"/>
      <c r="K54" s="6"/>
      <c r="L54" s="6"/>
    </row>
    <row r="55" spans="1:12" s="4" customFormat="1" ht="11.25">
      <c r="D55" s="6"/>
      <c r="H55" s="6"/>
      <c r="I55" s="6"/>
      <c r="J55" s="6"/>
      <c r="K55" s="6"/>
      <c r="L55" s="6"/>
    </row>
    <row r="56" spans="1:12" s="4" customFormat="1" ht="9.75" customHeight="1">
      <c r="D56" s="6"/>
      <c r="H56" s="6"/>
      <c r="I56" s="6"/>
      <c r="J56" s="6"/>
      <c r="K56" s="6"/>
      <c r="L56" s="6"/>
    </row>
    <row r="57" spans="1:12" s="4" customFormat="1" ht="11.25">
      <c r="A57" s="5" t="str">
        <f>IF(Sprache="deutsch",Sprachen!A62,IF(Sprache="Français",Sprachen!B62,Sprachen!C62))</f>
        <v>Grundsätze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</row>
    <row r="58" spans="1:12" s="4" customFormat="1" ht="32.450000000000003" customHeight="1">
      <c r="A58" s="32" t="str">
        <f>IF(Sprache="deutsch",Sprachen!A63,IF(Sprache="Français",Sprachen!B63,Sprachen!C63))</f>
        <v xml:space="preserve">Datenschutz
</v>
      </c>
      <c r="B58" s="200" t="str">
        <f>IF(Sprache="deutsch",Sprachen!A67,IF(Sprache="Français",Sprachen!B67,Sprachen!C67))</f>
        <v>Die Zahlen der einzelnen Firmen werden streng vertraulich behandelt. Sie sind lediglich den verantwortlichen Personen von Swissolar sowie dem Bundesamt für Energie, Sektion Analysen und Perspektiven, zugänglich.</v>
      </c>
      <c r="C58" s="202"/>
      <c r="D58" s="202"/>
      <c r="E58" s="202"/>
      <c r="F58" s="202"/>
      <c r="G58" s="202"/>
      <c r="H58" s="6"/>
      <c r="I58" s="6"/>
      <c r="J58" s="6"/>
      <c r="K58" s="6"/>
      <c r="L58" s="6"/>
    </row>
    <row r="59" spans="1:12" s="4" customFormat="1" ht="12.75">
      <c r="A59" s="32" t="str">
        <f>IF(Sprache="deutsch",Sprachen!A64,IF(Sprache="Français",Sprachen!B64,Sprachen!C64))</f>
        <v>Zeitpunkt</v>
      </c>
      <c r="B59" s="200" t="str">
        <f>IF(Sprache="deutsch",Sprachen!A68,IF(Sprache="Français",Sprachen!B68,Sprachen!C68))</f>
        <v>Massgebend für die Statistik ist der Zeitpunkt der Verkäufe und/oder Installationen im Jahre 2025.</v>
      </c>
      <c r="C59" s="201"/>
      <c r="D59" s="201"/>
      <c r="E59" s="201"/>
      <c r="F59" s="201"/>
      <c r="G59" s="201"/>
      <c r="H59" s="40"/>
      <c r="I59" s="6"/>
      <c r="J59" s="6"/>
      <c r="K59" s="6"/>
      <c r="L59" s="6"/>
    </row>
    <row r="60" spans="1:12" s="4" customFormat="1" ht="12.75">
      <c r="A60" s="32" t="str">
        <f>IF(Sprache="deutsch",Sprachen!A65,IF(Sprache="Français",Sprachen!B65,Sprachen!C65))</f>
        <v>Erhebungsgrössen</v>
      </c>
      <c r="B60" s="200" t="str">
        <f>IF(Sprache="deutsch",Sprachen!A69,IF(Sprache="Français",Sprachen!B69,Sprachen!C69))</f>
        <v>Für die Erhebung ist die Nennkapazität in kWh massgebend.</v>
      </c>
      <c r="C60" s="201"/>
      <c r="D60" s="201"/>
      <c r="E60" s="201"/>
      <c r="F60" s="201"/>
      <c r="G60" s="201"/>
      <c r="H60" s="40"/>
      <c r="I60" s="6"/>
      <c r="J60" s="6"/>
      <c r="K60" s="6"/>
      <c r="L60" s="6"/>
    </row>
    <row r="61" spans="1:12" s="4" customFormat="1" ht="12.75">
      <c r="A61" s="37" t="str">
        <f>IF(Sprache="deutsch",Sprachen!A66,IF(Sprache="Français",Sprachen!B66,Sprachen!C66))</f>
        <v>Rücksendung</v>
      </c>
      <c r="B61" s="31" t="str">
        <f>IF(Sprache="deutsch",Sprachen!A70,IF(Sprache="Français",Sprachen!B70,Sprachen!C70))</f>
        <v>Freitag, 16. Januar 2026 an marktumfrage@swissolar.ch</v>
      </c>
      <c r="C61" s="38"/>
      <c r="D61" s="38"/>
      <c r="E61" s="38"/>
      <c r="F61" s="38"/>
      <c r="G61" s="38"/>
      <c r="H61" s="40"/>
      <c r="I61" s="6"/>
      <c r="J61" s="6"/>
      <c r="K61" s="6"/>
      <c r="L61" s="6"/>
    </row>
    <row r="62" spans="1:12" s="4" customFormat="1" ht="11.25">
      <c r="H62" s="40"/>
      <c r="I62" s="6"/>
      <c r="J62" s="6"/>
      <c r="K62" s="6"/>
      <c r="L62" s="6"/>
    </row>
    <row r="63" spans="1:12" s="4" customFormat="1" ht="12.75">
      <c r="B63" s="200"/>
      <c r="C63" s="201"/>
      <c r="D63" s="201"/>
      <c r="E63" s="201"/>
      <c r="F63" s="201"/>
      <c r="G63" s="201"/>
      <c r="H63" s="6"/>
      <c r="I63" s="6"/>
      <c r="J63" s="6"/>
      <c r="K63" s="6"/>
      <c r="L63" s="6"/>
    </row>
    <row r="64" spans="1:12" s="4" customFormat="1" ht="11.25">
      <c r="H64" s="6"/>
      <c r="I64" s="6"/>
      <c r="J64" s="6"/>
      <c r="K64" s="6"/>
      <c r="L64" s="6"/>
    </row>
    <row r="65" spans="1:12" s="4" customFormat="1">
      <c r="E65" s="1"/>
      <c r="F65" s="1"/>
      <c r="G65" s="1"/>
      <c r="H65" s="6"/>
      <c r="I65" s="18"/>
      <c r="J65" s="6"/>
      <c r="K65" s="6"/>
      <c r="L65" s="6"/>
    </row>
    <row r="66" spans="1:12" s="4" customFormat="1">
      <c r="A66" s="6"/>
      <c r="B66" s="6"/>
      <c r="C66" s="6"/>
      <c r="D66" s="6"/>
      <c r="E66" s="1"/>
      <c r="F66" s="1"/>
      <c r="G66" s="1"/>
      <c r="H66" s="6"/>
      <c r="I66" s="6"/>
      <c r="J66" s="6"/>
      <c r="K66" s="6"/>
      <c r="L66" s="6"/>
    </row>
    <row r="67" spans="1:12" s="4" customFormat="1" ht="9.75" customHeight="1">
      <c r="A67" s="1"/>
      <c r="B67" s="1"/>
      <c r="C67" s="1"/>
      <c r="D67" s="1"/>
      <c r="E67" s="1"/>
      <c r="F67" s="1"/>
      <c r="G67" s="1"/>
      <c r="H67" s="6"/>
      <c r="I67" s="6"/>
      <c r="J67" s="6"/>
      <c r="K67" s="6"/>
      <c r="L67" s="6"/>
    </row>
    <row r="68" spans="1:12" s="4" customFormat="1">
      <c r="A68" s="1"/>
      <c r="B68" s="1"/>
      <c r="C68" s="1"/>
      <c r="D68" s="1"/>
      <c r="E68" s="1"/>
      <c r="F68" s="1"/>
      <c r="G68" s="1"/>
      <c r="H68" s="6"/>
      <c r="I68" s="6"/>
      <c r="J68" s="6"/>
      <c r="K68" s="6"/>
      <c r="L68" s="6"/>
    </row>
    <row r="69" spans="1:12" s="4" customFormat="1" ht="36.75" customHeight="1">
      <c r="A69" s="1"/>
      <c r="B69" s="1"/>
      <c r="C69" s="1"/>
      <c r="D69" s="1"/>
      <c r="E69" s="1"/>
      <c r="F69" s="1"/>
      <c r="G69" s="1"/>
      <c r="H69" s="57"/>
      <c r="I69" s="6"/>
      <c r="J69" s="6"/>
      <c r="K69" s="6"/>
      <c r="L69" s="6"/>
    </row>
    <row r="70" spans="1:12" s="4" customFormat="1">
      <c r="A70" s="1"/>
      <c r="B70" s="1"/>
      <c r="C70" s="1"/>
      <c r="D70" s="1"/>
      <c r="E70" s="1"/>
      <c r="F70" s="1"/>
      <c r="G70" s="1"/>
      <c r="H70" s="58"/>
      <c r="I70" s="6"/>
      <c r="J70" s="6"/>
      <c r="K70" s="6"/>
      <c r="L70" s="6"/>
    </row>
    <row r="71" spans="1:12" s="4" customFormat="1" ht="24.75" customHeight="1">
      <c r="A71" s="1"/>
      <c r="B71" s="1"/>
      <c r="C71" s="1"/>
      <c r="D71" s="1"/>
      <c r="E71" s="1"/>
      <c r="F71" s="1"/>
      <c r="G71" s="1"/>
      <c r="H71" s="59"/>
      <c r="I71" s="6"/>
      <c r="J71" s="6"/>
      <c r="K71" s="6"/>
      <c r="L71" s="6"/>
    </row>
    <row r="72" spans="1:12" s="4" customFormat="1" ht="12.75" customHeight="1">
      <c r="A72" s="1"/>
      <c r="B72" s="1"/>
      <c r="C72" s="1"/>
      <c r="D72" s="1"/>
      <c r="E72" s="1"/>
      <c r="F72" s="1"/>
      <c r="G72" s="1"/>
      <c r="H72" s="57"/>
      <c r="I72" s="6"/>
      <c r="J72" s="6"/>
      <c r="K72" s="6"/>
      <c r="L72" s="6"/>
    </row>
    <row r="73" spans="1:12" s="4" customFormat="1">
      <c r="A73" s="1"/>
      <c r="B73" s="1"/>
      <c r="C73" s="1"/>
      <c r="D73" s="1"/>
      <c r="E73" s="1"/>
      <c r="F73" s="1"/>
      <c r="G73" s="1"/>
      <c r="H73" s="6"/>
      <c r="I73" s="6"/>
      <c r="J73" s="6"/>
      <c r="K73" s="6"/>
      <c r="L73" s="6"/>
    </row>
    <row r="74" spans="1:12" s="4" customFormat="1">
      <c r="A74" s="1"/>
      <c r="B74" s="1"/>
      <c r="C74" s="1"/>
      <c r="D74" s="1"/>
      <c r="E74" s="1"/>
      <c r="F74" s="1"/>
      <c r="G74" s="1"/>
      <c r="H74" s="6"/>
      <c r="I74" s="6"/>
      <c r="J74" s="6"/>
      <c r="K74" s="6"/>
      <c r="L74" s="6"/>
    </row>
    <row r="75" spans="1:12" s="4" customFormat="1">
      <c r="A75" s="1"/>
      <c r="B75" s="1"/>
      <c r="C75" s="1"/>
      <c r="D75" s="1"/>
      <c r="E75" s="1"/>
      <c r="F75" s="1"/>
      <c r="G75" s="1"/>
      <c r="H75" s="6"/>
      <c r="I75" s="6"/>
      <c r="J75" s="6"/>
      <c r="K75" s="6"/>
      <c r="L75" s="6"/>
    </row>
  </sheetData>
  <sheetProtection algorithmName="SHA-512" hashValue="7uQoc5rp711/9lhuKXnbhY6+3c1VHRTjSXBeSqGoCAY4/wv53vEv/4U3ZEne2uiPkfdkn+vQj18cGjXjORVq8w==" saltValue="sxb4JoCDNcLpI64CpDXaSA==" spinCount="100000" sheet="1" selectLockedCells="1"/>
  <mergeCells count="13">
    <mergeCell ref="B63:G63"/>
    <mergeCell ref="B58:G58"/>
    <mergeCell ref="B59:G59"/>
    <mergeCell ref="B60:G60"/>
    <mergeCell ref="G1:H1"/>
    <mergeCell ref="B5:D5"/>
    <mergeCell ref="B6:D6"/>
    <mergeCell ref="B7:D7"/>
    <mergeCell ref="B8:D8"/>
    <mergeCell ref="B9:D9"/>
    <mergeCell ref="B10:D10"/>
    <mergeCell ref="E22:G22"/>
    <mergeCell ref="E23:G23"/>
  </mergeCells>
  <phoneticPr fontId="1" type="noConversion"/>
  <conditionalFormatting sqref="H39:H41 E42:H45">
    <cfRule type="expression" dxfId="11" priority="6">
      <formula>$I39&lt;&gt;""</formula>
    </cfRule>
  </conditionalFormatting>
  <dataValidations count="1">
    <dataValidation type="list" allowBlank="1" showInputMessage="1" showErrorMessage="1" sqref="F1" xr:uid="{0E892382-2362-4BC9-B885-16A070AD58CD}">
      <formula1>"Deutsch, Français, Italiano"</formula1>
    </dataValidation>
  </dataValidations>
  <pageMargins left="0.31496062992125984" right="0.31496062992125984" top="0.70866141732283472" bottom="0.39370078740157483" header="0.23622047244094491" footer="0.15748031496062992"/>
  <pageSetup paperSize="9" orientation="portrait" r:id="rId1"/>
  <headerFooter>
    <oddHeader>&amp;L&amp;"Arial,Fett"&amp;8Bundesamt für Energie BFE
&amp;"Arial,Standard"Sektion Analyse und Perspektiven&amp;"Arial,Fett"&amp;10
&amp;R&amp;8durchgeführt/effectué/eseguito durch/par/da 
&amp;"Arial,Fett"SWISSOLAR</oddHeader>
    <oddFooter>&amp;R&amp;6&amp;D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 altText="_x000a_">
                <anchor moveWithCells="1">
                  <from>
                    <xdr:col>0</xdr:col>
                    <xdr:colOff>0</xdr:colOff>
                    <xdr:row>10</xdr:row>
                    <xdr:rowOff>28575</xdr:rowOff>
                  </from>
                  <to>
                    <xdr:col>0</xdr:col>
                    <xdr:colOff>304800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5" name="Check Box 27">
              <controlPr defaultSize="0" autoFill="0" autoLine="0" autoPict="0">
                <anchor moveWithCells="1">
                  <from>
                    <xdr:col>4</xdr:col>
                    <xdr:colOff>1495425</xdr:colOff>
                    <xdr:row>4</xdr:row>
                    <xdr:rowOff>0</xdr:rowOff>
                  </from>
                  <to>
                    <xdr:col>5</xdr:col>
                    <xdr:colOff>0</xdr:colOff>
                    <xdr:row>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6" name="Check Box 33">
              <controlPr defaultSize="0" autoFill="0" autoLine="0" autoPict="0">
                <anchor moveWithCells="1">
                  <from>
                    <xdr:col>4</xdr:col>
                    <xdr:colOff>1495425</xdr:colOff>
                    <xdr:row>5</xdr:row>
                    <xdr:rowOff>0</xdr:rowOff>
                  </from>
                  <to>
                    <xdr:col>5</xdr:col>
                    <xdr:colOff>0</xdr:colOff>
                    <xdr:row>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7" name="Check Box 34">
              <controlPr defaultSize="0" autoFill="0" autoLine="0" autoPict="0">
                <anchor moveWithCells="1">
                  <from>
                    <xdr:col>4</xdr:col>
                    <xdr:colOff>1495425</xdr:colOff>
                    <xdr:row>6</xdr:row>
                    <xdr:rowOff>0</xdr:rowOff>
                  </from>
                  <to>
                    <xdr:col>5</xdr:col>
                    <xdr:colOff>0</xdr:colOff>
                    <xdr:row>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8" name="Check Box 35">
              <controlPr defaultSize="0" autoFill="0" autoLine="0" autoPict="0">
                <anchor moveWithCells="1">
                  <from>
                    <xdr:col>4</xdr:col>
                    <xdr:colOff>1495425</xdr:colOff>
                    <xdr:row>7</xdr:row>
                    <xdr:rowOff>0</xdr:rowOff>
                  </from>
                  <to>
                    <xdr:col>5</xdr:col>
                    <xdr:colOff>0</xdr:colOff>
                    <xdr:row>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9" name="Check Box 36">
              <controlPr defaultSize="0" autoFill="0" autoLine="0" autoPict="0">
                <anchor moveWithCells="1">
                  <from>
                    <xdr:col>4</xdr:col>
                    <xdr:colOff>1495425</xdr:colOff>
                    <xdr:row>8</xdr:row>
                    <xdr:rowOff>0</xdr:rowOff>
                  </from>
                  <to>
                    <xdr:col>5</xdr:col>
                    <xdr:colOff>0</xdr:colOff>
                    <xdr:row>8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D57AFA6-9F1F-4365-A3FE-55F27BA4ADE8}">
            <xm:f>H2=Sprachen!$C$76</xm:f>
            <x14:dxf>
              <font>
                <b/>
                <i val="0"/>
                <color rgb="FFFF0000"/>
              </font>
            </x14:dxf>
          </x14:cfRule>
          <x14:cfRule type="expression" priority="4" id="{F9D45482-ACC9-4A23-A1B4-9F5C56288810}">
            <xm:f>H2=Sprachen!$B$76</xm:f>
            <x14:dxf>
              <font>
                <b/>
                <i val="0"/>
                <color rgb="FFFF0000"/>
              </font>
            </x14:dxf>
          </x14:cfRule>
          <x14:cfRule type="expression" priority="7" id="{00000000-000E-0000-0000-000002000000}">
            <xm:f>H2=Sprachen!$A$76</xm:f>
            <x14:dxf>
              <font>
                <b/>
                <i val="0"/>
                <color rgb="FFFF0000"/>
              </font>
            </x14:dxf>
          </x14:cfRule>
          <xm:sqref>H2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407C0-8730-4448-9915-2E931AA15874}">
  <sheetPr codeName="Tabelle2">
    <tabColor rgb="FFFFC000"/>
  </sheetPr>
  <dimension ref="A1:M74"/>
  <sheetViews>
    <sheetView showGridLines="0" zoomScale="120" zoomScaleNormal="120" zoomScaleSheetLayoutView="100" zoomScalePageLayoutView="75" workbookViewId="0">
      <pane ySplit="13" topLeftCell="A14" activePane="bottomLeft" state="frozen"/>
      <selection activeCell="D20" sqref="D20"/>
      <selection pane="bottomLeft" activeCell="B17" sqref="B17"/>
    </sheetView>
  </sheetViews>
  <sheetFormatPr baseColWidth="10" defaultColWidth="10.7109375" defaultRowHeight="15.75" outlineLevelCol="1"/>
  <cols>
    <col min="1" max="1" width="31.140625" style="1" customWidth="1"/>
    <col min="2" max="2" width="9.5703125" style="1" customWidth="1"/>
    <col min="3" max="3" width="10" style="1" customWidth="1"/>
    <col min="4" max="4" width="3.140625" style="1" customWidth="1"/>
    <col min="5" max="5" width="25.28515625" style="1" customWidth="1"/>
    <col min="6" max="6" width="9" style="1" customWidth="1"/>
    <col min="7" max="7" width="9.28515625" style="1" customWidth="1"/>
    <col min="8" max="8" width="1.5703125" style="6" customWidth="1"/>
    <col min="9" max="9" width="65.7109375" style="6" customWidth="1"/>
    <col min="10" max="12" width="10.7109375" style="6" hidden="1" customWidth="1" outlineLevel="1"/>
    <col min="13" max="13" width="10.7109375" style="1" collapsed="1"/>
    <col min="14" max="16384" width="10.7109375" style="1"/>
  </cols>
  <sheetData>
    <row r="1" spans="1:12" ht="14.25" customHeight="1">
      <c r="A1" s="72" t="str">
        <f>IF(Sprache="deutsch",Sprachen!A2,IF(Sprache="Français",Sprachen!B2,Sprachen!C2))</f>
        <v>Statistik Sonnenenergie</v>
      </c>
      <c r="E1" s="26" t="s">
        <v>47</v>
      </c>
      <c r="F1" s="186" t="s">
        <v>44</v>
      </c>
      <c r="G1" s="203">
        <f>Jahr</f>
        <v>2025</v>
      </c>
      <c r="H1" s="204"/>
      <c r="I1" s="159" t="str">
        <f>IF(Sprache="deutsch",Sprachen!A84,IF(Sprache="Français",Sprachen!B84,Sprachen!C84))</f>
        <v>Falls Fehler, hier angezeigt:</v>
      </c>
      <c r="J1" s="55" t="s">
        <v>121</v>
      </c>
      <c r="K1" s="55"/>
      <c r="L1" s="55"/>
    </row>
    <row r="2" spans="1:12" ht="14.25" customHeight="1">
      <c r="A2" s="167" t="str">
        <f>IF(Sprache="deutsch",Sprachen!A3,IF(Sprache="Français",Sprachen!B3,Sprachen!C3))&amp;" - "&amp;IF(Sprache="deutsch",Sprachen!A5,IF(Sprache="Français",Sprachen!B5,Sprachen!C5))</f>
        <v xml:space="preserve">Elektrische Speichersysteme - Speichersysteme auf Salzbasis </v>
      </c>
      <c r="E2" s="26"/>
      <c r="G2" s="164"/>
      <c r="H2" s="19" t="str">
        <f>IF(Referenz!B9+Referenz!B11+Referenz!B12+Referenz!B10+Referenz!B14+Referenz!B14=6,IF(Sprache="Deutsch",Sprachen!$A$75,IF(Sprache="Français",Sprachen!$B$75,Sprachen!$C$75)),IF(Sprache="Deutsch",Sprachen!$A$76,IF(Sprache="Français",Sprachen!$B$76,Sprachen!$C$76)))</f>
        <v>Status ok</v>
      </c>
      <c r="I2" s="166"/>
      <c r="J2" s="55"/>
      <c r="K2" s="55"/>
      <c r="L2" s="55"/>
    </row>
    <row r="3" spans="1:12" ht="11.25" customHeight="1">
      <c r="A3" s="2"/>
      <c r="B3" s="2"/>
      <c r="C3" s="2"/>
      <c r="D3" s="2"/>
      <c r="E3" s="6"/>
      <c r="H3" s="1"/>
      <c r="I3" s="165" t="str">
        <f>IF(Referenz!B17,"",IF(Sprache="deutsch",Sprachen!A78,IF(Sprache="Français",Sprachen!B78,Sprachen!C78)))</f>
        <v/>
      </c>
    </row>
    <row r="4" spans="1:12" s="4" customFormat="1" ht="11.25">
      <c r="A4" s="5" t="str">
        <f>IF(Sprache="deutsch",Sprachen!A7,IF(Sprache="Français",Sprachen!B7,Sprachen!C7))</f>
        <v>Unternehmen</v>
      </c>
      <c r="B4" s="6"/>
      <c r="C4" s="6"/>
      <c r="D4" s="6"/>
      <c r="E4" s="6"/>
      <c r="G4" s="6"/>
      <c r="H4" s="6"/>
      <c r="I4" s="165" t="str">
        <f>IF(Referenz!B18,"",IF(Sprache="deutsch",Sprachen!A79,IF(Sprache="Français",Sprachen!B79,Sprachen!C79)))</f>
        <v/>
      </c>
      <c r="J4" s="6"/>
      <c r="K4" s="6"/>
      <c r="L4" s="6"/>
    </row>
    <row r="5" spans="1:12" s="4" customFormat="1" ht="10.5" customHeight="1">
      <c r="A5" s="6" t="str">
        <f>IF(Sprache="deutsch",Sprachen!A8,IF(Sprache="Français",Sprachen!B8,Sprachen!C8))</f>
        <v>Firma</v>
      </c>
      <c r="B5" s="6" t="str">
        <f>IF('Li-Ionen'!B5&lt;&gt;"",'Li-Ionen'!B5,"")</f>
        <v/>
      </c>
      <c r="C5" s="6"/>
      <c r="D5" s="6"/>
      <c r="E5" s="6"/>
      <c r="F5" s="6" t="str">
        <f>IF(Sprache="deutsch",Sprachen!A14,IF(Sprache="Français",Sprachen!B14,Sprachen!C14))</f>
        <v>Hersteller</v>
      </c>
      <c r="G5" s="6"/>
      <c r="H5" s="6"/>
      <c r="I5" s="165" t="str">
        <f>IF(Referenz!B19,"",IF(Sprache="deutsch",Sprachen!A80,IF(Sprache="Français",Sprachen!B80,Sprachen!C80)))</f>
        <v/>
      </c>
      <c r="J5" s="6"/>
      <c r="K5" s="6"/>
      <c r="L5" s="6"/>
    </row>
    <row r="6" spans="1:12" s="4" customFormat="1" ht="10.5" customHeight="1">
      <c r="A6" s="6" t="str">
        <f>IF(Sprache="deutsch",Sprachen!A9,IF(Sprache="Français",Sprachen!B9,Sprachen!C9))</f>
        <v>Strasse</v>
      </c>
      <c r="B6" s="6" t="str">
        <f>IF('Li-Ionen'!B6&lt;&gt;"",'Li-Ionen'!B6,"")</f>
        <v/>
      </c>
      <c r="C6" s="6"/>
      <c r="D6" s="6"/>
      <c r="E6" s="6"/>
      <c r="F6" s="6" t="str">
        <f>IF(Sprache="deutsch",Sprachen!A15,IF(Sprache="Français",Sprachen!B16,Sprachen!C15))</f>
        <v>Importeur</v>
      </c>
      <c r="G6" s="6"/>
      <c r="H6" s="6"/>
      <c r="I6" s="165" t="str">
        <f>IF(Referenz!B20,"",IF(Sprache="deutsch",Sprachen!A81,IF(Sprache="Français",Sprachen!B81,Sprachen!C81)))</f>
        <v/>
      </c>
      <c r="J6" s="6"/>
      <c r="K6" s="6"/>
      <c r="L6" s="6"/>
    </row>
    <row r="7" spans="1:12" s="4" customFormat="1" ht="10.5" customHeight="1">
      <c r="A7" s="6" t="str">
        <f>IF(Sprache="deutsch",Sprachen!A10,IF(Sprache="Français",Sprachen!B10,Sprachen!C10))</f>
        <v>PLZ/Ort</v>
      </c>
      <c r="B7" s="6" t="str">
        <f>IF('Li-Ionen'!B7&lt;&gt;"",'Li-Ionen'!B7,"")</f>
        <v/>
      </c>
      <c r="C7" s="6"/>
      <c r="D7" s="6"/>
      <c r="E7" s="6"/>
      <c r="F7" s="6" t="str">
        <f>IF(Sprache="deutsch",Sprachen!A16,IF(Sprache="Français",Sprachen!B16,Sprachen!C16))</f>
        <v>Handelsunternehmung</v>
      </c>
      <c r="G7" s="6"/>
      <c r="H7" s="6"/>
      <c r="I7" s="165" t="str">
        <f>IF(Referenz!B21,"",IF(Sprache="deutsch",Sprachen!A82,IF(Sprache="Français",Sprachen!B82,Sprachen!C82)))</f>
        <v/>
      </c>
      <c r="J7" s="6"/>
      <c r="K7" s="6"/>
      <c r="L7" s="6"/>
    </row>
    <row r="8" spans="1:12" s="4" customFormat="1" ht="10.5" customHeight="1">
      <c r="A8" s="6" t="str">
        <f>IF(Sprache="deutsch",Sprachen!A11,IF(Sprache="Français",Sprachen!B11,Sprachen!C11))</f>
        <v>Kontaktperson</v>
      </c>
      <c r="B8" s="6" t="str">
        <f>IF('Li-Ionen'!B8&lt;&gt;"",'Li-Ionen'!B8,"")</f>
        <v/>
      </c>
      <c r="C8" s="6"/>
      <c r="D8" s="6"/>
      <c r="E8" s="6"/>
      <c r="F8" s="6" t="str">
        <f>IF(Sprache="deutsch",Sprachen!A17,IF(Sprache="Français",Sprachen!B17,Sprachen!C17))</f>
        <v>Installateur</v>
      </c>
      <c r="G8" s="6"/>
      <c r="H8" s="6"/>
      <c r="I8" s="165" t="str">
        <f>IF(Referenz!B22,"",IF(Sprache="deutsch",Sprachen!A83,IF(Sprache="Français",Sprachen!B83,Sprachen!C83)))</f>
        <v/>
      </c>
      <c r="J8" s="6"/>
      <c r="K8" s="6"/>
      <c r="L8" s="6"/>
    </row>
    <row r="9" spans="1:12" s="4" customFormat="1" ht="10.5" customHeight="1">
      <c r="A9" s="6" t="str">
        <f>IF(Sprache="deutsch",Sprachen!A12,IF(Sprache="Français",Sprachen!B12,Sprachen!C12))</f>
        <v>Telefon</v>
      </c>
      <c r="B9" s="6" t="str">
        <f>IF('Li-Ionen'!B9&lt;&gt;"",'Li-Ionen'!B9,"")</f>
        <v/>
      </c>
      <c r="C9" s="6"/>
      <c r="D9" s="6"/>
      <c r="E9" s="6"/>
      <c r="F9" s="6" t="str">
        <f>IF(Sprache="deutsch",Sprachen!A18,IF(Sprache="Français",Sprachen!B18,Sprachen!C18))</f>
        <v>Andere</v>
      </c>
      <c r="G9" s="6"/>
      <c r="H9" s="6"/>
      <c r="I9" s="6"/>
      <c r="J9" s="6"/>
      <c r="K9" s="6"/>
      <c r="L9" s="6"/>
    </row>
    <row r="10" spans="1:12" s="4" customFormat="1" ht="10.5" customHeight="1">
      <c r="A10" s="6" t="str">
        <f>IF(Sprache="deutsch",Sprachen!A13,IF(Sprache="Français",Sprachen!B13,Sprachen!C13))</f>
        <v>E-Mail</v>
      </c>
      <c r="B10" s="6" t="str">
        <f>IF('Li-Ionen'!B10&lt;&gt;"",'Li-Ionen'!B10,"")</f>
        <v/>
      </c>
      <c r="C10" s="6"/>
      <c r="D10" s="6"/>
      <c r="E10" s="6"/>
      <c r="F10" s="24"/>
      <c r="G10" s="24"/>
      <c r="H10" s="6"/>
      <c r="J10" s="6"/>
      <c r="K10" s="6"/>
      <c r="L10" s="6"/>
    </row>
    <row r="11" spans="1:12" s="4" customFormat="1" ht="6" customHeight="1">
      <c r="A11" s="6"/>
      <c r="B11" s="6"/>
      <c r="E11" s="6"/>
      <c r="F11" s="6"/>
      <c r="G11" s="6"/>
      <c r="H11" s="6"/>
      <c r="I11" s="6"/>
      <c r="J11" s="6"/>
      <c r="K11" s="6"/>
      <c r="L11" s="6"/>
    </row>
    <row r="12" spans="1:12" s="4" customFormat="1" ht="11.25">
      <c r="A12" s="6" t="str">
        <f>IF(Sprache="deutsch",Sprachen!A71,IF(Sprache="Français",Sprachen!B71,Sprachen!C71))</f>
        <v xml:space="preserve">        Ich habe keine Anlagen produziert, gehandelt oder installiert</v>
      </c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 s="4" customFormat="1" ht="6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 s="4" customFormat="1" ht="11.25">
      <c r="A14" s="36" t="str">
        <f>IF(Sprache="deutsch",Sprachen!A19,IF(Sprache="Français",Sprachen!B19,Sprachen!B19))</f>
        <v>Produktion &amp; Handel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spans="1:12" s="4" customFormat="1" ht="11.25">
      <c r="A15" s="7" t="str">
        <f>IF(Sprache="deutsch",Sprachen!A20,IF(Sprache="Français",Sprachen!B20,Sprachen!C20))</f>
        <v>1. Herkunft der Speichersysteme</v>
      </c>
      <c r="B15" s="9" t="str">
        <f>IF(Sprache="deutsch",Sprachen!A28,IF(Sprache="Français",Sprachen!B28,Sprachen!C28))</f>
        <v>Kapazität</v>
      </c>
      <c r="C15" s="6"/>
      <c r="D15" s="6"/>
      <c r="E15" s="13" t="str">
        <f>IF(Sprache="deutsch",Sprachen!A29,IF(Sprache="Français",Sprachen!B29,Sprachen!C29))</f>
        <v>2. Vertrieb der Speichersysteme</v>
      </c>
      <c r="F15" s="29"/>
      <c r="G15" s="28" t="str">
        <f>IF(Sprache="deutsch",Sprachen!A28,IF(Sprache="Français",Sprachen!B28,Sprachen!C28))</f>
        <v>Kapazität</v>
      </c>
      <c r="H15" s="39"/>
      <c r="I15" s="6"/>
      <c r="J15" s="6"/>
      <c r="K15" s="6"/>
      <c r="L15" s="6"/>
    </row>
    <row r="16" spans="1:12" s="4" customFormat="1" ht="11.25">
      <c r="A16" s="33" t="str">
        <f>IF(Sprache="deutsch",Sprachen!A21,IF(Sprache="Français",Sprachen!B21,Sprachen!C21))</f>
        <v>(AC- und DC-gekoppelte Systeme)</v>
      </c>
      <c r="B16" s="11" t="s">
        <v>196</v>
      </c>
      <c r="C16" s="6"/>
      <c r="D16" s="6"/>
      <c r="E16" s="33" t="str">
        <f>IF(Sprache="deutsch",Sprachen!A21,IF(Sprache="Français",Sprachen!B21,Sprachen!C21))</f>
        <v>(AC- und DC-gekoppelte Systeme)</v>
      </c>
      <c r="F16" s="15"/>
      <c r="G16" s="11" t="s">
        <v>196</v>
      </c>
      <c r="H16" s="39"/>
      <c r="I16" s="6"/>
      <c r="J16" s="6"/>
      <c r="K16" s="6"/>
      <c r="L16" s="6"/>
    </row>
    <row r="17" spans="1:12" s="4" customFormat="1" ht="11.25">
      <c r="A17" s="16" t="str">
        <f>IF(Sprache="deutsch",Sprachen!A22,IF(Sprache="Français",Sprachen!B22,Sprachen!C22))</f>
        <v>Eigenproduktion</v>
      </c>
      <c r="B17" s="188"/>
      <c r="C17" s="6"/>
      <c r="D17" s="6"/>
      <c r="E17" s="45" t="str">
        <f>IF(Sprache="deutsch",Sprachen!A30,IF(Sprache="Français",Sprachen!B30,Sprachen!C30))</f>
        <v>an Bauherrschaft</v>
      </c>
      <c r="F17" s="46"/>
      <c r="G17" s="190"/>
      <c r="H17" s="6"/>
      <c r="I17" s="6"/>
      <c r="J17" s="6"/>
      <c r="K17" s="6"/>
      <c r="L17" s="6"/>
    </row>
    <row r="18" spans="1:12" s="4" customFormat="1" ht="11.25">
      <c r="A18" s="43" t="str">
        <f>IF(Sprache="deutsch",Sprachen!A23,IF(Sprache="Français",Sprachen!B23,Sprachen!C23))</f>
        <v>Bezug Schweiz</v>
      </c>
      <c r="B18" s="189"/>
      <c r="C18" s="6"/>
      <c r="D18" s="6"/>
      <c r="E18" s="47" t="str">
        <f>IF(Sprache="deutsch",Sprachen!A31,IF(Sprache="Français",Sprachen!B31,Sprachen!C31))</f>
        <v>an Installateur (1)</v>
      </c>
      <c r="F18" s="48"/>
      <c r="G18" s="191"/>
      <c r="H18" s="6"/>
      <c r="I18" s="6"/>
      <c r="J18" s="6"/>
      <c r="K18" s="6"/>
      <c r="L18" s="6"/>
    </row>
    <row r="19" spans="1:12" s="4" customFormat="1" ht="11.25">
      <c r="A19" s="25" t="str">
        <f>IF(Sprache="deutsch",Sprachen!A24,IF(Sprache="Français",Sprachen!B24,Sprachen!C24))</f>
        <v>Import</v>
      </c>
      <c r="B19" s="189"/>
      <c r="C19" s="6"/>
      <c r="D19" s="6"/>
      <c r="E19" s="50" t="str">
        <f>IF(Sprache="deutsch",Sprachen!A32,IF(Sprache="Français",Sprachen!B32,Sprachen!C32))</f>
        <v>an Handel (1)</v>
      </c>
      <c r="F19" s="51"/>
      <c r="G19" s="191"/>
      <c r="H19" s="6"/>
      <c r="I19" s="6"/>
      <c r="J19" s="6"/>
      <c r="K19" s="6"/>
      <c r="L19" s="6"/>
    </row>
    <row r="20" spans="1:12" s="4" customFormat="1" ht="11.25">
      <c r="A20" s="7" t="str">
        <f>IF(Sprache="deutsch",Sprachen!A25,IF(Sprache="Français",Sprachen!B25,Sprachen!C25))</f>
        <v>Summe Herkunft</v>
      </c>
      <c r="B20" s="17">
        <f>SUM(B17:B19)</f>
        <v>0</v>
      </c>
      <c r="C20" s="6"/>
      <c r="D20" s="6"/>
      <c r="E20" s="52" t="str">
        <f>IF(Sprache="deutsch",Sprachen!A27,IF(Sprache="Français",Sprachen!B27,Sprachen!C27))</f>
        <v>Summe Verkauf Schweiz</v>
      </c>
      <c r="F20" s="49"/>
      <c r="G20" s="27">
        <f>SUM(G17:G19)</f>
        <v>0</v>
      </c>
      <c r="H20" s="5"/>
      <c r="I20" s="6"/>
      <c r="J20" s="6"/>
      <c r="K20" s="6"/>
      <c r="L20" s="6"/>
    </row>
    <row r="21" spans="1:12" s="4" customFormat="1" ht="11.25">
      <c r="A21" s="16" t="str">
        <f>IF(Sprache="deutsch",Sprachen!A26,IF(Sprache="Français",Sprachen!B26,Sprachen!C26))</f>
        <v>abzüglich Export</v>
      </c>
      <c r="B21" s="189"/>
      <c r="C21" s="6"/>
      <c r="D21" s="6"/>
      <c r="E21" s="8" t="str">
        <f>IF(Sprache="deutsch",Sprachen!A33,IF(Sprache="Français",Sprachen!B33,Sprachen!C33))</f>
        <v>(1)  Bitte Wiederverkäufer angeben:</v>
      </c>
      <c r="F21" s="8"/>
      <c r="G21" s="8"/>
      <c r="H21" s="6"/>
      <c r="I21" s="6"/>
      <c r="J21" s="6"/>
      <c r="K21" s="6"/>
      <c r="L21" s="6"/>
    </row>
    <row r="22" spans="1:12" s="4" customFormat="1" ht="10.5" customHeight="1">
      <c r="A22" s="44" t="str">
        <f>IF(Sprache="deutsch",Sprachen!A27,IF(Sprache="Français",Sprachen!B27,Sprachen!C27))</f>
        <v>Summe Verkauf Schweiz</v>
      </c>
      <c r="B22" s="17">
        <f>SUM(B20-B21)</f>
        <v>0</v>
      </c>
      <c r="C22" s="6"/>
      <c r="D22" s="6"/>
      <c r="E22" s="205"/>
      <c r="F22" s="206"/>
      <c r="G22" s="206"/>
      <c r="H22" s="6"/>
      <c r="I22" s="6"/>
      <c r="J22" s="6"/>
      <c r="K22" s="6"/>
      <c r="L22" s="6"/>
    </row>
    <row r="23" spans="1:12" s="4" customFormat="1" ht="10.5" customHeight="1">
      <c r="C23" s="6"/>
      <c r="D23" s="6"/>
      <c r="E23" s="207"/>
      <c r="F23" s="208"/>
      <c r="G23" s="208"/>
      <c r="H23" s="6"/>
      <c r="I23" s="6"/>
      <c r="J23" s="6"/>
      <c r="K23" s="6"/>
      <c r="L23" s="6"/>
    </row>
    <row r="24" spans="1:12" s="4" customFormat="1" ht="9.75" customHeight="1"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s="4" customFormat="1" ht="11.25">
      <c r="A25" s="5" t="str">
        <f>IF(Sprache="deutsch",Sprachen!A34,IF(Sprache="Français",Sprachen!B34,Sprachen!C34))</f>
        <v>Installation (nur in der Schweiz installierte Anlagen)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1:12" s="4" customFormat="1" ht="11.25">
      <c r="A26" s="20" t="str">
        <f>IF(Sprache="deutsch",Sprachen!A35,IF(Sprache="Français",Sprachen!B35,Sprachen!C35))</f>
        <v>3. Ort der Anlagen</v>
      </c>
      <c r="B26" s="8"/>
      <c r="C26" s="10"/>
      <c r="D26" s="6"/>
      <c r="E26" s="7" t="str">
        <f>IF(Sprache="deutsch",Sprachen!A55,IF(Sprache="Français",Sprachen!B55,Sprachen!C55))</f>
        <v>6. Anlagen nach Anlagengrösse</v>
      </c>
      <c r="F26" s="8"/>
      <c r="G26" s="10"/>
      <c r="H26" s="6"/>
      <c r="I26" s="6"/>
      <c r="J26" s="6"/>
      <c r="K26" s="6"/>
      <c r="L26" s="6"/>
    </row>
    <row r="27" spans="1:12" s="4" customFormat="1" ht="11.25">
      <c r="A27" s="34"/>
      <c r="B27" s="28" t="str">
        <f>IF(Sprache="deutsch",Sprachen!A28,IF(Sprache="Français",Sprachen!B28,Sprachen!C28))</f>
        <v>Kapazität</v>
      </c>
      <c r="C27" s="9" t="str">
        <f>IF(Sprache="deutsch",Sprachen!A47,IF(Sprache="Français",Sprachen!B47,Sprachen!C47))</f>
        <v>Anzahl</v>
      </c>
      <c r="D27" s="6"/>
      <c r="E27" s="22"/>
      <c r="F27" s="9" t="str">
        <f>IF(Sprache="deutsch",Sprachen!A28,IF(Sprache="Français",Sprachen!B28,Sprachen!C28))</f>
        <v>Kapazität</v>
      </c>
      <c r="G27" s="9" t="str">
        <f>IF(Sprache="deutsch",Sprachen!A47,IF(Sprache="Français",Sprachen!B47,Sprachen!C47))</f>
        <v>Anzahl</v>
      </c>
      <c r="H27" s="39"/>
      <c r="I27" s="6"/>
      <c r="J27" s="55">
        <f>SUM(J29:J45)</f>
        <v>0</v>
      </c>
      <c r="K27" s="55" t="s">
        <v>188</v>
      </c>
      <c r="L27" s="55"/>
    </row>
    <row r="28" spans="1:12" s="4" customFormat="1" ht="11.25">
      <c r="A28" s="35"/>
      <c r="B28" s="11" t="s">
        <v>196</v>
      </c>
      <c r="C28" s="11" t="str">
        <f>IF(Sprache="deutsch",Sprachen!A48,IF(Sprache="Français",Sprachen!B48,Sprachen!C48))</f>
        <v>Anlagen</v>
      </c>
      <c r="D28" s="6"/>
      <c r="E28" s="23"/>
      <c r="F28" s="11" t="s">
        <v>196</v>
      </c>
      <c r="G28" s="11" t="str">
        <f>IF(Sprache="deutsch",Sprachen!A48,IF(Sprache="Français",Sprachen!B48,Sprachen!C48))</f>
        <v>Anlagen</v>
      </c>
      <c r="H28" s="39"/>
      <c r="I28" s="6"/>
      <c r="J28" s="55" t="s">
        <v>24</v>
      </c>
      <c r="K28" s="55" t="s">
        <v>89</v>
      </c>
      <c r="L28" s="55"/>
    </row>
    <row r="29" spans="1:12" s="4" customFormat="1" ht="11.25">
      <c r="A29" s="16" t="str">
        <f>IF(Sprache="deutsch",Sprachen!A36,IF(Sprache="Français",Sprachen!B36,Sprachen!C36))</f>
        <v xml:space="preserve">Einfamilienhäuser </v>
      </c>
      <c r="B29" s="190"/>
      <c r="C29" s="192"/>
      <c r="D29" s="6"/>
      <c r="E29" s="73" t="str">
        <f>IF(Sprache="deutsch",Sprachen!A56,IF(Sprache="Français",Sprachen!B56,Sprachen!C56))</f>
        <v xml:space="preserve">                          bis       20 kWh</v>
      </c>
      <c r="F29" s="188"/>
      <c r="G29" s="188"/>
      <c r="H29" s="6"/>
      <c r="I29" s="6" t="str">
        <f>IF(OR(ISBLANK(F29),ISBLANK(G29)),"",IF(AND(K29&gt;L29,K29&lt;=L30),"",IF(Sprache="deutsch",Sprachen!A$83,IF(Sprache="Français",Sprachen!$B$83,Sprachen!C$83))&amp;": "&amp;ROUND(K29,2)))</f>
        <v/>
      </c>
      <c r="J29" s="55">
        <f>IF(OR(ISBLANK(F29),ISBLANK(G29)),0,(I29="")-1)</f>
        <v>0</v>
      </c>
      <c r="K29" s="55" t="e">
        <f>F29/G29</f>
        <v>#DIV/0!</v>
      </c>
      <c r="L29" s="55"/>
    </row>
    <row r="30" spans="1:12" s="4" customFormat="1" ht="11.25">
      <c r="A30" s="43" t="str">
        <f>IF(Sprache="deutsch",Sprachen!A37,IF(Sprache="Français",Sprachen!B37,Sprachen!C37))</f>
        <v xml:space="preserve">Mehrfamilienhäuser </v>
      </c>
      <c r="B30" s="191"/>
      <c r="C30" s="189"/>
      <c r="D30" s="6"/>
      <c r="E30" s="53" t="str">
        <f>IF(Sprache="deutsch",Sprachen!A57,IF(Sprache="Français",Sprachen!B57,Sprachen!C57))</f>
        <v>über     20 kWh  bis     100 kWh</v>
      </c>
      <c r="F30" s="189"/>
      <c r="G30" s="189"/>
      <c r="H30" s="6"/>
      <c r="I30" s="6" t="str">
        <f>IF(OR(ISBLANK(F30),ISBLANK(G30)),"",IF(AND(K30&gt;L30,K30&lt;=L31),"",IF(Sprache="deutsch",Sprachen!A$83,IF(Sprache="Français",Sprachen!$B$83,Sprachen!C$83))&amp;": "&amp;ROUND(K30,1)))</f>
        <v/>
      </c>
      <c r="J30" s="55">
        <f>IF(OR(ISBLANK(F30),ISBLANK(G30)),0,(I30="")-1)</f>
        <v>0</v>
      </c>
      <c r="K30" s="55" t="e">
        <f>F30/G30</f>
        <v>#DIV/0!</v>
      </c>
      <c r="L30" s="55">
        <v>20</v>
      </c>
    </row>
    <row r="31" spans="1:12" s="4" customFormat="1" ht="11.25">
      <c r="A31" s="43" t="str">
        <f>IF(Sprache="deutsch",Sprachen!A38,IF(Sprache="Français",Sprachen!B38,Sprachen!C38))</f>
        <v>Industrie, Gewerbe</v>
      </c>
      <c r="B31" s="191"/>
      <c r="C31" s="189"/>
      <c r="D31" s="6"/>
      <c r="E31" s="54" t="str">
        <f>IF(Sprache="deutsch",Sprachen!A58,IF(Sprache="Français",Sprachen!B58,Sprachen!C58))</f>
        <v xml:space="preserve">über   100 kWh </v>
      </c>
      <c r="F31" s="193"/>
      <c r="G31" s="193"/>
      <c r="H31" s="6"/>
      <c r="I31" s="6" t="str">
        <f>IF(OR(ISBLANK(F31),ISBLANK(G31)),"",IF(K31&gt;L31,"",IF(Sprache="deutsch",Sprachen!A$83,IF(Sprache="Français",Sprachen!$B$83,Sprachen!C$83))&amp;": "&amp;ROUND(K31,1)))</f>
        <v/>
      </c>
      <c r="J31" s="55">
        <f>IF(OR(ISBLANK(F31),ISBLANK(G31)),0,(I31="")-1)</f>
        <v>0</v>
      </c>
      <c r="K31" s="55" t="e">
        <f>F31/G31</f>
        <v>#DIV/0!</v>
      </c>
      <c r="L31" s="55">
        <v>100</v>
      </c>
    </row>
    <row r="32" spans="1:12" s="4" customFormat="1" ht="11.25">
      <c r="A32" s="43" t="str">
        <f>IF(Sprache="deutsch",Sprachen!A39,IF(Sprache="Français",Sprachen!B39,Sprachen!C39))</f>
        <v>Landwirtschaft auf Gebäuden</v>
      </c>
      <c r="B32" s="191"/>
      <c r="C32" s="189"/>
      <c r="D32" s="6"/>
      <c r="E32" s="12" t="str">
        <f>IF(Sprache="deutsch",Sprachen!A59,IF(Sprache="Français",Sprachen!B59,Sprachen!C59))</f>
        <v>Total Anlagen</v>
      </c>
      <c r="F32" s="13">
        <f>SUM(F29:F31)</f>
        <v>0</v>
      </c>
      <c r="G32" s="20">
        <f>SUM(G29:G31)</f>
        <v>0</v>
      </c>
      <c r="H32" s="6"/>
    </row>
    <row r="33" spans="1:12" s="4" customFormat="1" ht="11.25">
      <c r="A33" s="43" t="str">
        <f>IF(Sprache="deutsch",Sprachen!A40,IF(Sprache="Français",Sprachen!B40,Sprachen!C40))</f>
        <v>Landwirtschaft über Kulturland (Agri-PV)</v>
      </c>
      <c r="B33" s="191"/>
      <c r="C33" s="189"/>
      <c r="D33" s="6"/>
      <c r="E33" s="185"/>
      <c r="F33" s="5"/>
      <c r="G33" s="5"/>
      <c r="H33" s="6"/>
    </row>
    <row r="34" spans="1:12" s="4" customFormat="1" ht="11.25">
      <c r="A34" s="43" t="str">
        <f>IF(Sprache="deutsch",Sprachen!A41,IF(Sprache="Français",Sprachen!B41,Sprachen!C41))</f>
        <v>Öffentliche Dienste</v>
      </c>
      <c r="B34" s="191"/>
      <c r="C34" s="189"/>
      <c r="D34" s="6"/>
      <c r="E34" s="185"/>
      <c r="F34" s="5"/>
      <c r="G34" s="5"/>
      <c r="H34" s="6"/>
    </row>
    <row r="35" spans="1:12" s="4" customFormat="1" ht="11.25">
      <c r="A35" s="43" t="str">
        <f>IF(Sprache="deutsch",Sprachen!A42,IF(Sprache="Français",Sprachen!B42,Sprachen!C42))</f>
        <v>Übrige Dienstleistungen</v>
      </c>
      <c r="B35" s="191"/>
      <c r="C35" s="189"/>
      <c r="D35" s="6"/>
      <c r="E35" s="185"/>
      <c r="F35" s="5"/>
      <c r="G35" s="5"/>
      <c r="H35" s="6"/>
    </row>
    <row r="36" spans="1:12" s="4" customFormat="1" ht="11.25">
      <c r="A36" s="43" t="str">
        <f>IF(Sprache="deutsch",Sprachen!A43,IF(Sprache="Français",Sprachen!B43,Sprachen!C43))</f>
        <v>Verkehr (Parkplätze / Lärmschutzwände)</v>
      </c>
      <c r="B36" s="191"/>
      <c r="C36" s="189"/>
      <c r="D36" s="6"/>
      <c r="E36" s="6"/>
      <c r="F36" s="6"/>
      <c r="G36" s="6"/>
      <c r="H36" s="5"/>
      <c r="I36" s="6"/>
    </row>
    <row r="37" spans="1:12" s="4" customFormat="1" ht="11.25">
      <c r="A37" s="43" t="str">
        <f>IF(Sprache="deutsch",Sprachen!A44,IF(Sprache="Français",Sprachen!B44,Sprachen!C44))</f>
        <v>Auf Infrastrukturbauten (bspw. Stauseen)</v>
      </c>
      <c r="B37" s="191"/>
      <c r="C37" s="189"/>
      <c r="D37" s="6"/>
      <c r="E37" s="6"/>
      <c r="F37" s="6"/>
      <c r="G37" s="6"/>
      <c r="H37" s="6"/>
      <c r="I37" s="6"/>
      <c r="K37" s="6"/>
      <c r="L37" s="56"/>
    </row>
    <row r="38" spans="1:12" s="4" customFormat="1" ht="11.25">
      <c r="A38" s="43" t="str">
        <f>IF(Sprache="deutsch",Sprachen!A45,IF(Sprache="Français",Sprachen!B45,Sprachen!C45))</f>
        <v>Freiflächen</v>
      </c>
      <c r="B38" s="191"/>
      <c r="C38" s="189"/>
      <c r="D38" s="6"/>
      <c r="E38" s="6"/>
      <c r="F38" s="6"/>
      <c r="G38" s="6"/>
      <c r="H38" s="40"/>
      <c r="I38" s="6"/>
    </row>
    <row r="39" spans="1:12" s="4" customFormat="1" ht="11.25">
      <c r="A39" s="25" t="str">
        <f>IF(Sprache="deutsch",Sprachen!A46,IF(Sprache="Français",Sprachen!B46,Sprachen!C46))</f>
        <v>Übrige Standorte</v>
      </c>
      <c r="B39" s="191"/>
      <c r="C39" s="189"/>
      <c r="D39" s="6"/>
      <c r="E39" s="6"/>
      <c r="F39" s="6"/>
      <c r="G39" s="6"/>
      <c r="H39" s="6"/>
      <c r="I39" s="6"/>
      <c r="J39" s="6"/>
      <c r="K39" s="6"/>
      <c r="L39" s="6"/>
    </row>
    <row r="40" spans="1:12" s="4" customFormat="1" ht="11.25">
      <c r="A40" s="20" t="str">
        <f>IF(Sprache="deutsch",Sprachen!A59,IF(Sprache="Français",Sprachen!B59,Sprachen!C59))</f>
        <v>Total Anlagen</v>
      </c>
      <c r="B40" s="30">
        <f>SUM(B29:B39)</f>
        <v>0</v>
      </c>
      <c r="C40" s="20">
        <f>SUM(C29:C39)</f>
        <v>0</v>
      </c>
      <c r="D40" s="6"/>
      <c r="E40" s="6"/>
      <c r="F40" s="6"/>
      <c r="G40" s="6"/>
      <c r="H40" s="6"/>
      <c r="I40" s="6"/>
      <c r="J40" s="6"/>
      <c r="K40" s="6"/>
      <c r="L40" s="6"/>
    </row>
    <row r="41" spans="1:12" s="4" customFormat="1" ht="11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</row>
    <row r="42" spans="1:12" s="4" customFormat="1" ht="11.25">
      <c r="A42" s="7" t="str">
        <f>IF(Sprache="deutsch",Sprachen!A49,IF(Sprache="Français",Sprachen!B49,Sprachen!C49))</f>
        <v>4. Second Life Produkte</v>
      </c>
      <c r="B42" s="8"/>
      <c r="C42" s="10"/>
      <c r="D42" s="6"/>
      <c r="E42" s="21" t="str">
        <f>IF(Sprache="deutsch",Sprachen!A61,IF(Sprache="Français",Sprachen!B61,Sprachen!C61))</f>
        <v>Bemerkungen</v>
      </c>
      <c r="F42" s="14"/>
      <c r="G42" s="15"/>
      <c r="H42" s="6"/>
      <c r="I42" s="6"/>
      <c r="J42" s="6"/>
      <c r="K42" s="6"/>
      <c r="L42" s="6"/>
    </row>
    <row r="43" spans="1:12" s="4" customFormat="1" ht="11.25">
      <c r="A43" s="34"/>
      <c r="B43" s="9" t="str">
        <f>IF(Sprache="deutsch",Sprachen!A28,IF(Sprache="Français",Sprachen!B28,Sprachen!C28))</f>
        <v>Kapazität</v>
      </c>
      <c r="C43" s="9" t="str">
        <f>IF(Sprache="deutsch",Sprachen!A47,IF(Sprache="Français",Sprachen!B47,Sprachen!C47))</f>
        <v>Anzahl</v>
      </c>
      <c r="D43" s="6"/>
      <c r="E43" s="194"/>
      <c r="F43" s="195"/>
      <c r="G43" s="190"/>
      <c r="H43" s="6"/>
      <c r="I43" s="6"/>
      <c r="J43" s="6"/>
      <c r="K43" s="6"/>
      <c r="L43" s="6"/>
    </row>
    <row r="44" spans="1:12" s="4" customFormat="1" ht="11.25">
      <c r="A44" s="35"/>
      <c r="B44" s="11" t="s">
        <v>196</v>
      </c>
      <c r="C44" s="11" t="str">
        <f>IF(Sprache="deutsch",Sprachen!A48,IF(Sprache="Français",Sprachen!B48,Sprachen!C48))</f>
        <v>Anlagen</v>
      </c>
      <c r="D44" s="6"/>
      <c r="E44" s="196"/>
      <c r="F44" s="187"/>
      <c r="G44" s="191"/>
      <c r="H44" s="6"/>
      <c r="I44" s="6"/>
      <c r="J44" s="6"/>
      <c r="K44" s="6"/>
      <c r="L44" s="6"/>
    </row>
    <row r="45" spans="1:12" s="4" customFormat="1" ht="11.25">
      <c r="A45" s="16" t="str">
        <f>IF(Sprache="deutsch",Sprachen!A50,IF(Sprache="Français",Sprachen!B50,Sprachen!C50))</f>
        <v>Neue Produkte</v>
      </c>
      <c r="B45" s="16">
        <f>B47-B46</f>
        <v>0</v>
      </c>
      <c r="C45" s="16">
        <f>C47-C46</f>
        <v>0</v>
      </c>
      <c r="D45" s="6"/>
      <c r="E45" s="196"/>
      <c r="F45" s="187"/>
      <c r="G45" s="191"/>
      <c r="H45" s="6"/>
      <c r="I45" s="6"/>
      <c r="J45" s="6"/>
      <c r="K45" s="6"/>
      <c r="L45" s="6"/>
    </row>
    <row r="46" spans="1:12" s="4" customFormat="1" ht="11.25">
      <c r="A46" s="25" t="str">
        <f>IF(Sprache="deutsch",Sprachen!A51,IF(Sprache="Français",Sprachen!B51,Sprachen!C51))</f>
        <v>Second Life Produkte</v>
      </c>
      <c r="B46" s="189"/>
      <c r="C46" s="189"/>
      <c r="D46" s="6"/>
      <c r="E46" s="196"/>
      <c r="F46" s="187"/>
      <c r="G46" s="191"/>
      <c r="H46" s="5"/>
      <c r="I46" s="6"/>
      <c r="J46" s="6"/>
      <c r="K46" s="6"/>
      <c r="L46" s="6"/>
    </row>
    <row r="47" spans="1:12" s="4" customFormat="1" ht="11.25">
      <c r="A47" s="12" t="str">
        <f>IF(Sprache="deutsch",Sprachen!A59,IF(Sprache="Français",Sprachen!B59,Sprachen!C59))</f>
        <v>Total Anlagen</v>
      </c>
      <c r="B47" s="13">
        <f>B40</f>
        <v>0</v>
      </c>
      <c r="C47" s="20">
        <f>C40</f>
        <v>0</v>
      </c>
      <c r="D47" s="6"/>
      <c r="E47" s="196"/>
      <c r="F47" s="187"/>
      <c r="G47" s="191"/>
      <c r="H47" s="5"/>
      <c r="I47" s="6"/>
      <c r="J47" s="6"/>
      <c r="K47" s="6"/>
      <c r="L47" s="6"/>
    </row>
    <row r="48" spans="1:12" s="4" customFormat="1" ht="11.25">
      <c r="D48" s="6"/>
      <c r="E48" s="196"/>
      <c r="F48" s="187"/>
      <c r="G48" s="191"/>
      <c r="H48" s="6"/>
      <c r="I48" s="6"/>
      <c r="J48" s="6"/>
      <c r="K48" s="6"/>
      <c r="L48" s="6"/>
    </row>
    <row r="49" spans="1:12" s="4" customFormat="1" ht="11.25">
      <c r="A49" s="7" t="str">
        <f>IF(Sprache="deutsch",Sprachen!A52,IF(Sprache="Français",Sprachen!B52,Sprachen!C52))</f>
        <v>5. Ersatzanlagen</v>
      </c>
      <c r="B49" s="8"/>
      <c r="C49" s="10"/>
      <c r="D49" s="6"/>
      <c r="E49" s="196"/>
      <c r="F49" s="187"/>
      <c r="G49" s="191"/>
      <c r="H49" s="6"/>
      <c r="I49" s="6"/>
      <c r="J49" s="6"/>
      <c r="K49" s="6"/>
      <c r="L49" s="6"/>
    </row>
    <row r="50" spans="1:12" s="4" customFormat="1" ht="11.25">
      <c r="A50" s="34"/>
      <c r="B50" s="9" t="str">
        <f>IF(Sprache="deutsch",Sprachen!A28,IF(Sprache="Français",Sprachen!B28,Sprachen!C28))</f>
        <v>Kapazität</v>
      </c>
      <c r="C50" s="9" t="str">
        <f>IF(Sprache="deutsch",Sprachen!A47,IF(Sprache="Français",Sprachen!B47,Sprachen!C47))</f>
        <v>Anzahl</v>
      </c>
      <c r="D50" s="6"/>
      <c r="E50" s="196"/>
      <c r="F50" s="187"/>
      <c r="G50" s="191"/>
      <c r="H50" s="6"/>
      <c r="I50" s="6"/>
      <c r="J50" s="6"/>
      <c r="K50" s="6"/>
      <c r="L50" s="6"/>
    </row>
    <row r="51" spans="1:12" s="4" customFormat="1" ht="11.25">
      <c r="A51" s="35"/>
      <c r="B51" s="11" t="s">
        <v>196</v>
      </c>
      <c r="C51" s="11" t="str">
        <f>IF(Sprache="deutsch",Sprachen!A48,IF(Sprache="Français",Sprachen!B48,Sprachen!C48))</f>
        <v>Anlagen</v>
      </c>
      <c r="D51" s="6"/>
      <c r="E51" s="196"/>
      <c r="F51" s="187"/>
      <c r="G51" s="191"/>
      <c r="H51" s="6"/>
      <c r="I51" s="6"/>
      <c r="J51" s="6"/>
      <c r="K51" s="6"/>
      <c r="L51" s="6"/>
    </row>
    <row r="52" spans="1:12" s="4" customFormat="1" ht="11.25">
      <c r="A52" s="16" t="str">
        <f>IF(Sprache="deutsch",Sprachen!A53,IF(Sprache="Français",Sprachen!B53,Sprachen!C53))</f>
        <v>Neuanlagen</v>
      </c>
      <c r="B52" s="16">
        <f>B54-B53</f>
        <v>0</v>
      </c>
      <c r="C52" s="16">
        <f>C54-C53</f>
        <v>0</v>
      </c>
      <c r="D52" s="6"/>
      <c r="E52" s="196"/>
      <c r="F52" s="187"/>
      <c r="G52" s="191"/>
      <c r="H52" s="6"/>
      <c r="I52" s="6"/>
      <c r="J52" s="6"/>
      <c r="K52" s="6"/>
      <c r="L52" s="6"/>
    </row>
    <row r="53" spans="1:12" s="4" customFormat="1" ht="11.25">
      <c r="A53" s="25" t="str">
        <f>IF(Sprache="deutsch",Sprachen!A54,IF(Sprache="Français",Sprachen!B54,Sprachen!C54))</f>
        <v>Ersetzte Anlagen</v>
      </c>
      <c r="B53" s="189"/>
      <c r="C53" s="189"/>
      <c r="D53" s="6"/>
      <c r="E53" s="196"/>
      <c r="F53" s="187"/>
      <c r="G53" s="191"/>
      <c r="H53" s="6"/>
      <c r="I53" s="6"/>
      <c r="J53" s="6"/>
      <c r="K53" s="6"/>
      <c r="L53" s="6"/>
    </row>
    <row r="54" spans="1:12" s="4" customFormat="1" ht="11.25">
      <c r="A54" s="12" t="str">
        <f>IF(Sprache="deutsch",Sprachen!A60,IF(Sprache="Français",Sprachen!B60,Sprachen!C60))</f>
        <v>Anzahl Systeme</v>
      </c>
      <c r="B54" s="13">
        <f>B47</f>
        <v>0</v>
      </c>
      <c r="C54" s="20">
        <f>C47</f>
        <v>0</v>
      </c>
      <c r="D54" s="6"/>
      <c r="E54" s="197"/>
      <c r="F54" s="198"/>
      <c r="G54" s="199"/>
      <c r="H54" s="6"/>
      <c r="I54" s="6"/>
      <c r="J54" s="6"/>
      <c r="K54" s="6"/>
      <c r="L54" s="6"/>
    </row>
    <row r="55" spans="1:12" s="4" customFormat="1" ht="9.75" customHeight="1">
      <c r="D55" s="6"/>
      <c r="H55" s="6"/>
      <c r="I55" s="6"/>
      <c r="J55" s="6"/>
      <c r="K55" s="6"/>
      <c r="L55" s="6"/>
    </row>
    <row r="56" spans="1:12" s="4" customFormat="1" ht="11.25">
      <c r="A56" s="5" t="str">
        <f>IF(Sprache="deutsch",Sprachen!A62,IF(Sprache="Français",Sprachen!B62,Sprachen!C62))</f>
        <v>Grundsätze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</row>
    <row r="57" spans="1:12" s="4" customFormat="1" ht="33.6" customHeight="1">
      <c r="A57" s="32" t="str">
        <f>IF(Sprache="deutsch",Sprachen!A63,IF(Sprache="Français",Sprachen!B63,Sprachen!C63))</f>
        <v xml:space="preserve">Datenschutz
</v>
      </c>
      <c r="B57" s="200" t="str">
        <f>IF(Sprache="deutsch",Sprachen!A67,IF(Sprache="Français",Sprachen!B67,Sprachen!C67))</f>
        <v>Die Zahlen der einzelnen Firmen werden streng vertraulich behandelt. Sie sind lediglich den verantwortlichen Personen von Swissolar sowie dem Bundesamt für Energie, Sektion Analysen und Perspektiven, zugänglich.</v>
      </c>
      <c r="C57" s="202"/>
      <c r="D57" s="202"/>
      <c r="E57" s="202"/>
      <c r="F57" s="202"/>
      <c r="G57" s="202"/>
      <c r="H57" s="6"/>
      <c r="I57" s="6"/>
      <c r="J57" s="6"/>
      <c r="K57" s="6"/>
      <c r="L57" s="6"/>
    </row>
    <row r="58" spans="1:12" s="4" customFormat="1" ht="12.75">
      <c r="A58" s="32" t="str">
        <f>IF(Sprache="deutsch",Sprachen!A64,IF(Sprache="Français",Sprachen!B64,Sprachen!C64))</f>
        <v>Zeitpunkt</v>
      </c>
      <c r="B58" s="200" t="str">
        <f>IF(Sprache="deutsch",Sprachen!A68,IF(Sprache="Français",Sprachen!B68,Sprachen!C68))</f>
        <v>Massgebend für die Statistik ist der Zeitpunkt der Verkäufe und/oder Installationen im Jahre 2025.</v>
      </c>
      <c r="C58" s="201"/>
      <c r="D58" s="201"/>
      <c r="E58" s="201"/>
      <c r="F58" s="201"/>
      <c r="G58" s="201"/>
      <c r="H58" s="40"/>
      <c r="I58" s="6"/>
      <c r="J58" s="6"/>
      <c r="K58" s="6"/>
      <c r="L58" s="6"/>
    </row>
    <row r="59" spans="1:12" s="4" customFormat="1" ht="12.75">
      <c r="A59" s="32" t="str">
        <f>IF(Sprache="deutsch",Sprachen!A65,IF(Sprache="Français",Sprachen!B65,Sprachen!C65))</f>
        <v>Erhebungsgrössen</v>
      </c>
      <c r="B59" s="200" t="str">
        <f>IF(Sprache="deutsch",Sprachen!A69,IF(Sprache="Français",Sprachen!B69,Sprachen!C69))</f>
        <v>Für die Erhebung ist die Nennkapazität in kWh massgebend.</v>
      </c>
      <c r="C59" s="201"/>
      <c r="D59" s="201"/>
      <c r="E59" s="201"/>
      <c r="F59" s="201"/>
      <c r="G59" s="201"/>
      <c r="H59" s="40"/>
      <c r="I59" s="6"/>
      <c r="J59" s="6"/>
      <c r="K59" s="6"/>
      <c r="L59" s="6"/>
    </row>
    <row r="60" spans="1:12" s="4" customFormat="1" ht="12.75">
      <c r="A60" s="37" t="str">
        <f>IF(Sprache="deutsch",Sprachen!A66,IF(Sprache="Français",Sprachen!B66,Sprachen!C66))</f>
        <v>Rücksendung</v>
      </c>
      <c r="B60" s="31" t="str">
        <f>IF(Sprache="deutsch",Sprachen!A70,IF(Sprache="Français",Sprachen!B70,Sprachen!C70))</f>
        <v>Freitag, 16. Januar 2026 an marktumfrage@swissolar.ch</v>
      </c>
      <c r="C60" s="38"/>
      <c r="D60" s="38"/>
      <c r="E60" s="38"/>
      <c r="F60" s="38"/>
      <c r="G60" s="38"/>
      <c r="H60" s="40"/>
      <c r="I60" s="6"/>
      <c r="J60" s="6"/>
      <c r="K60" s="6"/>
      <c r="L60" s="6"/>
    </row>
    <row r="61" spans="1:12" s="4" customFormat="1" ht="11.25">
      <c r="H61" s="40"/>
      <c r="I61" s="6"/>
      <c r="J61" s="6"/>
      <c r="K61" s="6"/>
      <c r="L61" s="6"/>
    </row>
    <row r="62" spans="1:12" s="4" customFormat="1" ht="12.75">
      <c r="B62" s="200"/>
      <c r="C62" s="201"/>
      <c r="D62" s="201"/>
      <c r="E62" s="201"/>
      <c r="F62" s="201"/>
      <c r="G62" s="201"/>
      <c r="H62" s="6"/>
      <c r="I62" s="6"/>
      <c r="J62" s="6"/>
      <c r="K62" s="6"/>
      <c r="L62" s="6"/>
    </row>
    <row r="63" spans="1:12" s="4" customFormat="1" ht="11.25">
      <c r="H63" s="6"/>
      <c r="I63" s="6"/>
      <c r="J63" s="6"/>
      <c r="K63" s="6"/>
      <c r="L63" s="6"/>
    </row>
    <row r="64" spans="1:12" s="4" customFormat="1">
      <c r="E64" s="1"/>
      <c r="F64" s="1"/>
      <c r="G64" s="1"/>
      <c r="H64" s="6"/>
      <c r="I64" s="18"/>
      <c r="J64" s="6"/>
      <c r="K64" s="6"/>
      <c r="L64" s="6"/>
    </row>
    <row r="65" spans="1:12" s="4" customFormat="1">
      <c r="A65" s="6"/>
      <c r="B65" s="6"/>
      <c r="C65" s="6"/>
      <c r="D65" s="6"/>
      <c r="E65" s="1"/>
      <c r="F65" s="1"/>
      <c r="G65" s="1"/>
      <c r="H65" s="6"/>
      <c r="I65" s="6"/>
      <c r="J65" s="6"/>
      <c r="K65" s="6"/>
      <c r="L65" s="6"/>
    </row>
    <row r="66" spans="1:12" s="4" customFormat="1" ht="9.75" customHeight="1">
      <c r="A66" s="1"/>
      <c r="B66" s="1"/>
      <c r="C66" s="1"/>
      <c r="D66" s="1"/>
      <c r="E66" s="1"/>
      <c r="F66" s="1"/>
      <c r="G66" s="1"/>
      <c r="H66" s="6"/>
      <c r="I66" s="6"/>
      <c r="J66" s="6"/>
      <c r="K66" s="6"/>
      <c r="L66" s="6"/>
    </row>
    <row r="67" spans="1:12" s="4" customFormat="1">
      <c r="A67" s="1"/>
      <c r="B67" s="1"/>
      <c r="C67" s="1"/>
      <c r="D67" s="1"/>
      <c r="E67" s="1"/>
      <c r="F67" s="1"/>
      <c r="G67" s="1"/>
      <c r="H67" s="6"/>
      <c r="I67" s="6"/>
      <c r="J67" s="6"/>
      <c r="K67" s="6"/>
      <c r="L67" s="6"/>
    </row>
    <row r="68" spans="1:12" s="4" customFormat="1" ht="36.75" customHeight="1">
      <c r="A68" s="1"/>
      <c r="B68" s="1"/>
      <c r="C68" s="1"/>
      <c r="D68" s="1"/>
      <c r="E68" s="1"/>
      <c r="F68" s="1"/>
      <c r="G68" s="1"/>
      <c r="H68" s="57"/>
      <c r="I68" s="6"/>
      <c r="J68" s="6"/>
      <c r="K68" s="6"/>
      <c r="L68" s="6"/>
    </row>
    <row r="69" spans="1:12" s="4" customFormat="1">
      <c r="A69" s="1"/>
      <c r="B69" s="1"/>
      <c r="C69" s="1"/>
      <c r="D69" s="1"/>
      <c r="E69" s="1"/>
      <c r="F69" s="1"/>
      <c r="G69" s="1"/>
      <c r="H69" s="58"/>
      <c r="I69" s="6"/>
      <c r="J69" s="6"/>
      <c r="K69" s="6"/>
      <c r="L69" s="6"/>
    </row>
    <row r="70" spans="1:12" s="4" customFormat="1" ht="24.75" customHeight="1">
      <c r="A70" s="1"/>
      <c r="B70" s="1"/>
      <c r="C70" s="1"/>
      <c r="D70" s="1"/>
      <c r="E70" s="1"/>
      <c r="F70" s="1"/>
      <c r="G70" s="1"/>
      <c r="H70" s="59"/>
      <c r="I70" s="6"/>
      <c r="J70" s="6"/>
      <c r="K70" s="6"/>
      <c r="L70" s="6"/>
    </row>
    <row r="71" spans="1:12" s="4" customFormat="1" ht="12.75" customHeight="1">
      <c r="A71" s="1"/>
      <c r="B71" s="1"/>
      <c r="C71" s="1"/>
      <c r="D71" s="1"/>
      <c r="E71" s="1"/>
      <c r="F71" s="1"/>
      <c r="G71" s="1"/>
      <c r="H71" s="57"/>
      <c r="I71" s="6"/>
      <c r="J71" s="6"/>
      <c r="K71" s="6"/>
      <c r="L71" s="6"/>
    </row>
    <row r="72" spans="1:12" s="4" customFormat="1">
      <c r="A72" s="1"/>
      <c r="B72" s="1"/>
      <c r="C72" s="1"/>
      <c r="D72" s="1"/>
      <c r="E72" s="1"/>
      <c r="F72" s="1"/>
      <c r="G72" s="1"/>
      <c r="H72" s="6"/>
      <c r="I72" s="6"/>
      <c r="J72" s="6"/>
      <c r="K72" s="6"/>
      <c r="L72" s="6"/>
    </row>
    <row r="73" spans="1:12" s="4" customFormat="1">
      <c r="A73" s="1"/>
      <c r="B73" s="1"/>
      <c r="C73" s="1"/>
      <c r="D73" s="1"/>
      <c r="E73" s="1"/>
      <c r="F73" s="1"/>
      <c r="G73" s="1"/>
      <c r="H73" s="6"/>
      <c r="I73" s="6"/>
      <c r="J73" s="6"/>
      <c r="K73" s="6"/>
      <c r="L73" s="6"/>
    </row>
    <row r="74" spans="1:12" s="4" customFormat="1">
      <c r="A74" s="1"/>
      <c r="B74" s="1"/>
      <c r="C74" s="1"/>
      <c r="D74" s="1"/>
      <c r="E74" s="1"/>
      <c r="F74" s="1"/>
      <c r="G74" s="1"/>
      <c r="H74" s="6"/>
      <c r="I74" s="6"/>
      <c r="J74" s="6"/>
      <c r="K74" s="6"/>
      <c r="L74" s="6"/>
    </row>
  </sheetData>
  <sheetProtection algorithmName="SHA-512" hashValue="pDP2KZoqRWJXXGtdjrxoAMXwRBQ/TB6S3Qg1jqf6za6+GgCDO/CCh1FJiI1F6D+ZEZCKoftvEedBkz0qVSftpA==" saltValue="Suuzhq4VIzE/MYYsTU/NDA==" spinCount="100000" sheet="1" selectLockedCells="1"/>
  <mergeCells count="7">
    <mergeCell ref="G1:H1"/>
    <mergeCell ref="B62:G62"/>
    <mergeCell ref="E22:G22"/>
    <mergeCell ref="E23:G23"/>
    <mergeCell ref="B57:G57"/>
    <mergeCell ref="B58:G58"/>
    <mergeCell ref="B59:G59"/>
  </mergeCells>
  <conditionalFormatting sqref="H39:H41 E42:H45">
    <cfRule type="expression" dxfId="7" priority="3">
      <formula>$I39&lt;&gt;""</formula>
    </cfRule>
  </conditionalFormatting>
  <dataValidations count="1">
    <dataValidation type="list" allowBlank="1" showInputMessage="1" showErrorMessage="1" sqref="F1" xr:uid="{A5A12488-A870-49E3-AEA2-7353D42EBE59}">
      <formula1>"Deutsch, Français, Italiano"</formula1>
    </dataValidation>
  </dataValidations>
  <pageMargins left="0.31496062992125984" right="0.31496062992125984" top="0.70866141732283472" bottom="0.39370078740157483" header="0.23622047244094491" footer="0.15748031496062992"/>
  <pageSetup paperSize="9" orientation="portrait" r:id="rId1"/>
  <headerFooter>
    <oddHeader>&amp;L&amp;"Arial,Fett"&amp;8Bundesamt für Energie BFE
&amp;"Arial,Standard"Sektion Analyse und Perspektiven&amp;"Arial,Fett"&amp;10
&amp;R&amp;8durchgeführt/effectué/eseguito durch/par/da 
&amp;"Arial,Fett"SWISSOLAR</oddHeader>
    <oddFooter>&amp;R&amp;6&amp;D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locked="0" defaultSize="0" autoFill="0" autoLine="0" autoPict="0" altText="_x000a_">
                <anchor moveWithCells="1">
                  <from>
                    <xdr:col>0</xdr:col>
                    <xdr:colOff>0</xdr:colOff>
                    <xdr:row>10</xdr:row>
                    <xdr:rowOff>28575</xdr:rowOff>
                  </from>
                  <to>
                    <xdr:col>0</xdr:col>
                    <xdr:colOff>304800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4</xdr:col>
                    <xdr:colOff>1495425</xdr:colOff>
                    <xdr:row>4</xdr:row>
                    <xdr:rowOff>0</xdr:rowOff>
                  </from>
                  <to>
                    <xdr:col>5</xdr:col>
                    <xdr:colOff>0</xdr:colOff>
                    <xdr:row>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4</xdr:col>
                    <xdr:colOff>1495425</xdr:colOff>
                    <xdr:row>5</xdr:row>
                    <xdr:rowOff>0</xdr:rowOff>
                  </from>
                  <to>
                    <xdr:col>5</xdr:col>
                    <xdr:colOff>0</xdr:colOff>
                    <xdr:row>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4</xdr:col>
                    <xdr:colOff>1495425</xdr:colOff>
                    <xdr:row>6</xdr:row>
                    <xdr:rowOff>0</xdr:rowOff>
                  </from>
                  <to>
                    <xdr:col>5</xdr:col>
                    <xdr:colOff>0</xdr:colOff>
                    <xdr:row>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4</xdr:col>
                    <xdr:colOff>1495425</xdr:colOff>
                    <xdr:row>7</xdr:row>
                    <xdr:rowOff>0</xdr:rowOff>
                  </from>
                  <to>
                    <xdr:col>5</xdr:col>
                    <xdr:colOff>0</xdr:colOff>
                    <xdr:row>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4</xdr:col>
                    <xdr:colOff>1495425</xdr:colOff>
                    <xdr:row>8</xdr:row>
                    <xdr:rowOff>0</xdr:rowOff>
                  </from>
                  <to>
                    <xdr:col>5</xdr:col>
                    <xdr:colOff>0</xdr:colOff>
                    <xdr:row>8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B41E123-269F-4A40-B058-46FF64AD1BCA}">
            <xm:f>H2=Sprachen!$C$76</xm:f>
            <x14:dxf>
              <font>
                <b/>
                <i val="0"/>
                <color rgb="FFFF0000"/>
              </font>
            </x14:dxf>
          </x14:cfRule>
          <x14:cfRule type="expression" priority="2" id="{91C24BD6-E72C-454A-9B56-1146CA75F49C}">
            <xm:f>H2=Sprachen!$B$76</xm:f>
            <x14:dxf>
              <font>
                <b/>
                <i val="0"/>
                <color rgb="FFFF0000"/>
              </font>
            </x14:dxf>
          </x14:cfRule>
          <x14:cfRule type="expression" priority="4" id="{9015E348-7DD2-4A98-A1BE-3CB19D36AF85}">
            <xm:f>H2=Sprachen!$A$76</xm:f>
            <x14:dxf>
              <font>
                <b/>
                <i val="0"/>
                <color rgb="FFFF0000"/>
              </font>
            </x14:dxf>
          </x14:cfRule>
          <xm:sqref>H2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BDD60-6B95-4886-8FF9-7BE5E78FE600}">
  <sheetPr codeName="Tabelle3">
    <tabColor rgb="FFFFC000"/>
  </sheetPr>
  <dimension ref="A1:M74"/>
  <sheetViews>
    <sheetView showGridLines="0" zoomScale="120" zoomScaleNormal="120" zoomScaleSheetLayoutView="100" zoomScalePageLayoutView="75" workbookViewId="0">
      <pane ySplit="13" topLeftCell="A14" activePane="bottomLeft" state="frozen"/>
      <selection activeCell="D20" sqref="D20"/>
      <selection pane="bottomLeft" activeCell="B17" sqref="B17"/>
    </sheetView>
  </sheetViews>
  <sheetFormatPr baseColWidth="10" defaultColWidth="10.7109375" defaultRowHeight="15.75" outlineLevelCol="1"/>
  <cols>
    <col min="1" max="1" width="31.140625" style="1" customWidth="1"/>
    <col min="2" max="2" width="9.5703125" style="1" customWidth="1"/>
    <col min="3" max="3" width="10" style="1" customWidth="1"/>
    <col min="4" max="4" width="3.140625" style="1" customWidth="1"/>
    <col min="5" max="5" width="25.28515625" style="1" customWidth="1"/>
    <col min="6" max="6" width="9" style="1" customWidth="1"/>
    <col min="7" max="7" width="9.28515625" style="1" customWidth="1"/>
    <col min="8" max="8" width="1.5703125" style="6" customWidth="1"/>
    <col min="9" max="9" width="65.7109375" style="6" customWidth="1"/>
    <col min="10" max="12" width="10.7109375" style="6" hidden="1" customWidth="1" outlineLevel="1"/>
    <col min="13" max="13" width="10.7109375" style="1" collapsed="1"/>
    <col min="14" max="16384" width="10.7109375" style="1"/>
  </cols>
  <sheetData>
    <row r="1" spans="1:12" ht="14.25" customHeight="1">
      <c r="A1" s="164" t="str">
        <f>IF(Sprache="deutsch",Sprachen!A2,IF(Sprache="Français",Sprachen!B2,Sprachen!C2))</f>
        <v>Statistik Sonnenenergie</v>
      </c>
      <c r="E1" s="26" t="s">
        <v>47</v>
      </c>
      <c r="F1" s="186" t="s">
        <v>44</v>
      </c>
      <c r="G1" s="203">
        <f>Jahr</f>
        <v>2025</v>
      </c>
      <c r="H1" s="204"/>
      <c r="I1" s="159" t="str">
        <f>IF(Sprache="deutsch",Sprachen!A84,IF(Sprache="Français",Sprachen!B84,Sprachen!C84))</f>
        <v>Falls Fehler, hier angezeigt:</v>
      </c>
      <c r="J1" s="55" t="s">
        <v>121</v>
      </c>
      <c r="K1" s="55"/>
      <c r="L1" s="55"/>
    </row>
    <row r="2" spans="1:12" ht="14.25" customHeight="1">
      <c r="A2" s="167" t="str">
        <f>IF(Sprache="deutsch",Sprachen!A3,IF(Sprache="Français",Sprachen!B3,Sprachen!C3))&amp;" - "&amp;IF(Sprache="deutsch",Sprachen!A6,IF(Sprache="Français",Sprachen!B6,Sprachen!C6))</f>
        <v>Elektrische Speichersysteme - Blei-Speicher und andere Speichersysteme</v>
      </c>
      <c r="E2" s="26"/>
      <c r="G2" s="164"/>
      <c r="H2" s="19" t="str">
        <f>IF(Referenz!B9+Referenz!B11+Referenz!B12+Referenz!B10+Referenz!B14+Referenz!B14=6,IF(Sprache="Deutsch",Sprachen!$A$75,IF(Sprache="Français",Sprachen!$B$75,Sprachen!$C$75)),IF(Sprache="Deutsch",Sprachen!$A$76,IF(Sprache="Français",Sprachen!$B$76,Sprachen!$C$76)))</f>
        <v>Status ok</v>
      </c>
      <c r="I2" s="166"/>
      <c r="J2" s="55"/>
      <c r="K2" s="55"/>
      <c r="L2" s="55"/>
    </row>
    <row r="3" spans="1:12" ht="11.25" customHeight="1">
      <c r="A3" s="2"/>
      <c r="B3" s="2"/>
      <c r="C3" s="2"/>
      <c r="D3" s="2"/>
      <c r="E3" s="6"/>
      <c r="H3" s="1"/>
      <c r="I3" s="165" t="str">
        <f>IF(Referenz!B24,"",IF(Sprache="deutsch",Sprachen!A78,IF(Sprache="Français",Sprachen!B78,Sprachen!C78)))</f>
        <v/>
      </c>
    </row>
    <row r="4" spans="1:12" s="4" customFormat="1" ht="11.25">
      <c r="A4" s="5" t="str">
        <f>IF(Sprache="deutsch",Sprachen!A7,IF(Sprache="Français",Sprachen!B7,Sprachen!C7))</f>
        <v>Unternehmen</v>
      </c>
      <c r="B4" s="6"/>
      <c r="C4" s="6"/>
      <c r="D4" s="6"/>
      <c r="E4" s="6"/>
      <c r="G4" s="6"/>
      <c r="H4" s="6"/>
      <c r="I4" s="165" t="str">
        <f>IF(Referenz!B25,"",IF(Sprache="deutsch",Sprachen!A79,IF(Sprache="Français",Sprachen!B79,Sprachen!C79)))</f>
        <v/>
      </c>
      <c r="J4" s="6"/>
      <c r="K4" s="6"/>
      <c r="L4" s="6"/>
    </row>
    <row r="5" spans="1:12" s="4" customFormat="1" ht="10.5" customHeight="1">
      <c r="A5" s="6" t="str">
        <f>IF(Sprache="deutsch",Sprachen!A8,IF(Sprache="Français",Sprachen!B8,Sprachen!C8))</f>
        <v>Firma</v>
      </c>
      <c r="B5" s="6" t="str">
        <f>IF('Li-Ionen'!B5&lt;&gt;"",'Li-Ionen'!B5,"")</f>
        <v/>
      </c>
      <c r="C5" s="6" t="str">
        <f>IF('Li-Ionen'!C5&lt;&gt;"",'Li-Ionen'!C5,"")</f>
        <v/>
      </c>
      <c r="D5" s="6" t="str">
        <f>IF('Li-Ionen'!D5&lt;&gt;"",'Li-Ionen'!D5,"")</f>
        <v/>
      </c>
      <c r="E5" s="6"/>
      <c r="F5" s="6" t="str">
        <f>IF(Sprache="deutsch",Sprachen!A14,IF(Sprache="Français",Sprachen!B14,Sprachen!C14))</f>
        <v>Hersteller</v>
      </c>
      <c r="G5" s="6"/>
      <c r="H5" s="6"/>
      <c r="I5" s="165" t="str">
        <f>IF(Referenz!B26,"",IF(Sprache="deutsch",Sprachen!A80,IF(Sprache="Français",Sprachen!B80,Sprachen!C80)))</f>
        <v/>
      </c>
      <c r="J5" s="6"/>
      <c r="K5" s="6"/>
      <c r="L5" s="6"/>
    </row>
    <row r="6" spans="1:12" s="4" customFormat="1" ht="10.5" customHeight="1">
      <c r="A6" s="6" t="str">
        <f>IF(Sprache="deutsch",Sprachen!A9,IF(Sprache="Français",Sprachen!B9,Sprachen!C9))</f>
        <v>Strasse</v>
      </c>
      <c r="B6" s="6" t="str">
        <f>IF('Li-Ionen'!B6&lt;&gt;"",'Li-Ionen'!B6,"")</f>
        <v/>
      </c>
      <c r="C6" s="6" t="str">
        <f>IF('Li-Ionen'!C6&lt;&gt;"",'Li-Ionen'!C6,"")</f>
        <v/>
      </c>
      <c r="D6" s="6" t="str">
        <f>IF('Li-Ionen'!D6&lt;&gt;"",'Li-Ionen'!D6,"")</f>
        <v/>
      </c>
      <c r="E6" s="6"/>
      <c r="F6" s="6" t="str">
        <f>IF(Sprache="deutsch",Sprachen!A15,IF(Sprache="Français",Sprachen!B16,Sprachen!C15))</f>
        <v>Importeur</v>
      </c>
      <c r="G6" s="6"/>
      <c r="H6" s="6"/>
      <c r="I6" s="165" t="str">
        <f>IF(Referenz!B27,"",IF(Sprache="deutsch",Sprachen!A81,IF(Sprache="Français",Sprachen!B81,Sprachen!C81)))</f>
        <v/>
      </c>
      <c r="J6" s="6"/>
      <c r="K6" s="6"/>
      <c r="L6" s="6"/>
    </row>
    <row r="7" spans="1:12" s="4" customFormat="1" ht="10.5" customHeight="1">
      <c r="A7" s="6" t="str">
        <f>IF(Sprache="deutsch",Sprachen!A10,IF(Sprache="Français",Sprachen!B10,Sprachen!C10))</f>
        <v>PLZ/Ort</v>
      </c>
      <c r="B7" s="6" t="str">
        <f>IF('Li-Ionen'!B7&lt;&gt;"",'Li-Ionen'!B7,"")</f>
        <v/>
      </c>
      <c r="C7" s="6" t="str">
        <f>IF('Li-Ionen'!C7&lt;&gt;"",'Li-Ionen'!C7,"")</f>
        <v/>
      </c>
      <c r="D7" s="6" t="str">
        <f>IF('Li-Ionen'!D7&lt;&gt;"",'Li-Ionen'!D7,"")</f>
        <v/>
      </c>
      <c r="E7" s="6"/>
      <c r="F7" s="6" t="str">
        <f>IF(Sprache="deutsch",Sprachen!A16,IF(Sprache="Français",Sprachen!B16,Sprachen!C16))</f>
        <v>Handelsunternehmung</v>
      </c>
      <c r="G7" s="6"/>
      <c r="H7" s="6"/>
      <c r="I7" s="165" t="str">
        <f>IF(Referenz!B28,"",IF(Sprache="deutsch",Sprachen!A82,IF(Sprache="Français",Sprachen!B82,Sprachen!C82)))</f>
        <v/>
      </c>
      <c r="J7" s="6"/>
      <c r="K7" s="6"/>
      <c r="L7" s="6"/>
    </row>
    <row r="8" spans="1:12" s="4" customFormat="1" ht="10.5" customHeight="1">
      <c r="A8" s="6" t="str">
        <f>IF(Sprache="deutsch",Sprachen!A11,IF(Sprache="Français",Sprachen!B11,Sprachen!C11))</f>
        <v>Kontaktperson</v>
      </c>
      <c r="B8" s="6" t="str">
        <f>IF('Li-Ionen'!B8&lt;&gt;"",'Li-Ionen'!B8,"")</f>
        <v/>
      </c>
      <c r="C8" s="6" t="str">
        <f>IF('Li-Ionen'!C8&lt;&gt;"",'Li-Ionen'!C8,"")</f>
        <v/>
      </c>
      <c r="D8" s="6" t="str">
        <f>IF('Li-Ionen'!D8&lt;&gt;"",'Li-Ionen'!D8,"")</f>
        <v/>
      </c>
      <c r="E8" s="6"/>
      <c r="F8" s="6" t="str">
        <f>IF(Sprache="deutsch",Sprachen!A17,IF(Sprache="Français",Sprachen!B17,Sprachen!C17))</f>
        <v>Installateur</v>
      </c>
      <c r="G8" s="6"/>
      <c r="H8" s="6"/>
      <c r="I8" s="165" t="str">
        <f>IF(Referenz!B29,"",IF(Sprache="deutsch",Sprachen!A83,IF(Sprache="Français",Sprachen!B83,Sprachen!C83)))</f>
        <v/>
      </c>
      <c r="J8" s="6"/>
      <c r="K8" s="6"/>
      <c r="L8" s="6"/>
    </row>
    <row r="9" spans="1:12" s="4" customFormat="1" ht="10.5" customHeight="1">
      <c r="A9" s="6" t="str">
        <f>IF(Sprache="deutsch",Sprachen!A12,IF(Sprache="Français",Sprachen!B12,Sprachen!C12))</f>
        <v>Telefon</v>
      </c>
      <c r="B9" s="6" t="str">
        <f>IF('Li-Ionen'!B9&lt;&gt;"",'Li-Ionen'!B9,"")</f>
        <v/>
      </c>
      <c r="C9" s="6" t="str">
        <f>IF('Li-Ionen'!C9&lt;&gt;"",'Li-Ionen'!C9,"")</f>
        <v/>
      </c>
      <c r="D9" s="6" t="str">
        <f>IF('Li-Ionen'!D9&lt;&gt;"",'Li-Ionen'!D9,"")</f>
        <v/>
      </c>
      <c r="E9" s="6"/>
      <c r="F9" s="6" t="str">
        <f>IF(Sprache="deutsch",Sprachen!A18,IF(Sprache="Français",Sprachen!B18,Sprachen!C18))</f>
        <v>Andere</v>
      </c>
      <c r="G9" s="6"/>
      <c r="H9" s="6"/>
      <c r="I9" s="6"/>
      <c r="J9" s="6"/>
      <c r="K9" s="6"/>
      <c r="L9" s="6"/>
    </row>
    <row r="10" spans="1:12" s="4" customFormat="1" ht="10.5" customHeight="1">
      <c r="A10" s="6" t="str">
        <f>IF(Sprache="deutsch",Sprachen!A13,IF(Sprache="Français",Sprachen!B13,Sprachen!C13))</f>
        <v>E-Mail</v>
      </c>
      <c r="B10" s="6" t="str">
        <f>IF('Li-Ionen'!B10&lt;&gt;"",'Li-Ionen'!B10,"")</f>
        <v/>
      </c>
      <c r="C10" s="6" t="str">
        <f>IF('Li-Ionen'!C10&lt;&gt;"",'Li-Ionen'!C10,"")</f>
        <v/>
      </c>
      <c r="D10" s="6" t="str">
        <f>IF('Li-Ionen'!D10&lt;&gt;"",'Li-Ionen'!D10,"")</f>
        <v/>
      </c>
      <c r="E10" s="6"/>
      <c r="F10" s="24"/>
      <c r="G10" s="24"/>
      <c r="H10" s="6"/>
      <c r="J10" s="6"/>
      <c r="K10" s="6"/>
      <c r="L10" s="6"/>
    </row>
    <row r="11" spans="1:12" s="4" customFormat="1" ht="6" customHeight="1">
      <c r="A11" s="6"/>
      <c r="B11" s="6"/>
      <c r="E11" s="6"/>
      <c r="F11" s="6"/>
      <c r="G11" s="6"/>
      <c r="H11" s="6"/>
      <c r="I11" s="6"/>
      <c r="J11" s="6"/>
      <c r="K11" s="6"/>
      <c r="L11" s="6"/>
    </row>
    <row r="12" spans="1:12" s="4" customFormat="1" ht="11.25">
      <c r="A12" s="6" t="str">
        <f>IF(Sprache="deutsch",Sprachen!A71,IF(Sprache="Français",Sprachen!B71,Sprachen!C71))</f>
        <v xml:space="preserve">        Ich habe keine Anlagen produziert, gehandelt oder installiert</v>
      </c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 s="4" customFormat="1" ht="6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 s="4" customFormat="1" ht="11.25">
      <c r="A14" s="36" t="str">
        <f>IF(Sprache="deutsch",Sprachen!A19,IF(Sprache="Français",Sprachen!B19,Sprachen!B19))</f>
        <v>Produktion &amp; Handel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spans="1:12" s="4" customFormat="1" ht="11.25">
      <c r="A15" s="7" t="str">
        <f>IF(Sprache="deutsch",Sprachen!A20,IF(Sprache="Français",Sprachen!B20,Sprachen!C20))</f>
        <v>1. Herkunft der Speichersysteme</v>
      </c>
      <c r="B15" s="9" t="str">
        <f>IF(Sprache="deutsch",Sprachen!A28,IF(Sprache="Français",Sprachen!B28,Sprachen!C28))</f>
        <v>Kapazität</v>
      </c>
      <c r="C15" s="6"/>
      <c r="D15" s="6"/>
      <c r="E15" s="13" t="str">
        <f>IF(Sprache="deutsch",Sprachen!A29,IF(Sprache="Français",Sprachen!B29,Sprachen!C29))</f>
        <v>2. Vertrieb der Speichersysteme</v>
      </c>
      <c r="F15" s="29"/>
      <c r="G15" s="28" t="str">
        <f>IF(Sprache="deutsch",Sprachen!A28,IF(Sprache="Français",Sprachen!B28,Sprachen!C28))</f>
        <v>Kapazität</v>
      </c>
      <c r="H15" s="39"/>
      <c r="I15" s="6"/>
      <c r="J15" s="6"/>
      <c r="K15" s="6"/>
      <c r="L15" s="6"/>
    </row>
    <row r="16" spans="1:12" s="4" customFormat="1" ht="11.25">
      <c r="A16" s="33" t="str">
        <f>IF(Sprache="deutsch",Sprachen!A21,IF(Sprache="Français",Sprachen!B21,Sprachen!C21))</f>
        <v>(AC- und DC-gekoppelte Systeme)</v>
      </c>
      <c r="B16" s="11" t="s">
        <v>196</v>
      </c>
      <c r="C16" s="6"/>
      <c r="D16" s="6"/>
      <c r="E16" s="33" t="str">
        <f>IF(Sprache="deutsch",Sprachen!A21,IF(Sprache="Français",Sprachen!B21,Sprachen!C21))</f>
        <v>(AC- und DC-gekoppelte Systeme)</v>
      </c>
      <c r="F16" s="15"/>
      <c r="G16" s="11" t="s">
        <v>196</v>
      </c>
      <c r="H16" s="39"/>
      <c r="I16" s="6"/>
      <c r="J16" s="6"/>
      <c r="K16" s="6"/>
      <c r="L16" s="6"/>
    </row>
    <row r="17" spans="1:12" s="4" customFormat="1" ht="11.25">
      <c r="A17" s="16" t="str">
        <f>IF(Sprache="deutsch",Sprachen!A22,IF(Sprache="Français",Sprachen!B22,Sprachen!C22))</f>
        <v>Eigenproduktion</v>
      </c>
      <c r="B17" s="188"/>
      <c r="C17" s="6"/>
      <c r="D17" s="6"/>
      <c r="E17" s="45" t="str">
        <f>IF(Sprache="deutsch",Sprachen!A30,IF(Sprache="Français",Sprachen!B30,Sprachen!C30))</f>
        <v>an Bauherrschaft</v>
      </c>
      <c r="F17" s="46"/>
      <c r="G17" s="190"/>
      <c r="H17" s="6"/>
      <c r="I17" s="6"/>
      <c r="J17" s="6"/>
      <c r="K17" s="6"/>
      <c r="L17" s="6"/>
    </row>
    <row r="18" spans="1:12" s="4" customFormat="1" ht="11.25">
      <c r="A18" s="43" t="str">
        <f>IF(Sprache="deutsch",Sprachen!A23,IF(Sprache="Français",Sprachen!B23,Sprachen!C23))</f>
        <v>Bezug Schweiz</v>
      </c>
      <c r="B18" s="189"/>
      <c r="C18" s="6"/>
      <c r="D18" s="6"/>
      <c r="E18" s="47" t="str">
        <f>IF(Sprache="deutsch",Sprachen!A31,IF(Sprache="Français",Sprachen!B31,Sprachen!C31))</f>
        <v>an Installateur (1)</v>
      </c>
      <c r="F18" s="48"/>
      <c r="G18" s="191"/>
      <c r="H18" s="6"/>
      <c r="I18" s="6"/>
      <c r="J18" s="6"/>
      <c r="K18" s="6"/>
      <c r="L18" s="6"/>
    </row>
    <row r="19" spans="1:12" s="4" customFormat="1" ht="11.25">
      <c r="A19" s="25" t="str">
        <f>IF(Sprache="deutsch",Sprachen!A24,IF(Sprache="Français",Sprachen!B24,Sprachen!C24))</f>
        <v>Import</v>
      </c>
      <c r="B19" s="189"/>
      <c r="C19" s="6"/>
      <c r="D19" s="6"/>
      <c r="E19" s="50" t="str">
        <f>IF(Sprache="deutsch",Sprachen!A32,IF(Sprache="Français",Sprachen!B32,Sprachen!C32))</f>
        <v>an Handel (1)</v>
      </c>
      <c r="F19" s="51"/>
      <c r="G19" s="191"/>
      <c r="H19" s="6"/>
      <c r="I19" s="6"/>
      <c r="J19" s="6"/>
      <c r="K19" s="6"/>
      <c r="L19" s="6"/>
    </row>
    <row r="20" spans="1:12" s="4" customFormat="1" ht="11.25">
      <c r="A20" s="7" t="str">
        <f>IF(Sprache="deutsch",Sprachen!A25,IF(Sprache="Français",Sprachen!B25,Sprachen!C25))</f>
        <v>Summe Herkunft</v>
      </c>
      <c r="B20" s="17">
        <f>SUM(B17:B19)</f>
        <v>0</v>
      </c>
      <c r="C20" s="6"/>
      <c r="D20" s="6"/>
      <c r="E20" s="52" t="str">
        <f>IF(Sprache="deutsch",Sprachen!A27,IF(Sprache="Français",Sprachen!B27,Sprachen!C27))</f>
        <v>Summe Verkauf Schweiz</v>
      </c>
      <c r="F20" s="49"/>
      <c r="G20" s="27">
        <f>SUM(G17:G19)</f>
        <v>0</v>
      </c>
      <c r="H20" s="5"/>
      <c r="I20" s="6"/>
      <c r="J20" s="6"/>
      <c r="K20" s="6"/>
      <c r="L20" s="6"/>
    </row>
    <row r="21" spans="1:12" s="4" customFormat="1" ht="11.25">
      <c r="A21" s="16" t="str">
        <f>IF(Sprache="deutsch",Sprachen!A26,IF(Sprache="Français",Sprachen!B26,Sprachen!C26))</f>
        <v>abzüglich Export</v>
      </c>
      <c r="B21" s="189"/>
      <c r="C21" s="6"/>
      <c r="D21" s="6"/>
      <c r="E21" s="8" t="str">
        <f>IF(Sprache="deutsch",Sprachen!A33,IF(Sprache="Français",Sprachen!B33,Sprachen!C33))</f>
        <v>(1)  Bitte Wiederverkäufer angeben:</v>
      </c>
      <c r="F21" s="8"/>
      <c r="G21" s="8"/>
      <c r="H21" s="6"/>
      <c r="I21" s="6"/>
      <c r="J21" s="6"/>
      <c r="K21" s="6"/>
      <c r="L21" s="6"/>
    </row>
    <row r="22" spans="1:12" s="4" customFormat="1" ht="10.5" customHeight="1">
      <c r="A22" s="44" t="str">
        <f>IF(Sprache="deutsch",Sprachen!A27,IF(Sprache="Français",Sprachen!B27,Sprachen!C27))</f>
        <v>Summe Verkauf Schweiz</v>
      </c>
      <c r="B22" s="17">
        <f>SUM(B20-B21)</f>
        <v>0</v>
      </c>
      <c r="C22" s="6"/>
      <c r="D22" s="6"/>
      <c r="E22" s="205"/>
      <c r="F22" s="206"/>
      <c r="G22" s="206"/>
      <c r="H22" s="6"/>
      <c r="I22" s="6"/>
      <c r="J22" s="6"/>
      <c r="K22" s="6"/>
      <c r="L22" s="6"/>
    </row>
    <row r="23" spans="1:12" s="4" customFormat="1" ht="10.5" customHeight="1">
      <c r="C23" s="6"/>
      <c r="D23" s="6"/>
      <c r="E23" s="207"/>
      <c r="F23" s="208"/>
      <c r="G23" s="208"/>
      <c r="H23" s="6"/>
      <c r="I23" s="6"/>
      <c r="J23" s="6"/>
      <c r="K23" s="6"/>
      <c r="L23" s="6"/>
    </row>
    <row r="24" spans="1:12" s="4" customFormat="1" ht="9.75" customHeight="1"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s="4" customFormat="1" ht="11.25">
      <c r="A25" s="5" t="str">
        <f>IF(Sprache="deutsch",Sprachen!A34,IF(Sprache="Français",Sprachen!B34,Sprachen!C34))</f>
        <v>Installation (nur in der Schweiz installierte Anlagen)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  <row r="26" spans="1:12" s="4" customFormat="1" ht="11.25">
      <c r="A26" s="20" t="str">
        <f>IF(Sprache="deutsch",Sprachen!A35,IF(Sprache="Français",Sprachen!B35,Sprachen!C35))</f>
        <v>3. Ort der Anlagen</v>
      </c>
      <c r="B26" s="8"/>
      <c r="C26" s="10"/>
      <c r="D26" s="6"/>
      <c r="E26" s="7" t="str">
        <f>IF(Sprache="deutsch",Sprachen!A55,IF(Sprache="Français",Sprachen!B55,Sprachen!C55))</f>
        <v>6. Anlagen nach Anlagengrösse</v>
      </c>
      <c r="F26" s="8"/>
      <c r="G26" s="10"/>
      <c r="H26" s="6"/>
      <c r="I26" s="6"/>
      <c r="J26" s="6"/>
      <c r="K26" s="6"/>
      <c r="L26" s="6"/>
    </row>
    <row r="27" spans="1:12" s="4" customFormat="1" ht="11.25">
      <c r="A27" s="34"/>
      <c r="B27" s="28" t="str">
        <f>IF(Sprache="deutsch",Sprachen!A28,IF(Sprache="Français",Sprachen!B28,Sprachen!C28))</f>
        <v>Kapazität</v>
      </c>
      <c r="C27" s="9" t="str">
        <f>IF(Sprache="deutsch",Sprachen!A47,IF(Sprache="Français",Sprachen!B47,Sprachen!C47))</f>
        <v>Anzahl</v>
      </c>
      <c r="D27" s="6"/>
      <c r="E27" s="22"/>
      <c r="F27" s="9" t="str">
        <f>IF(Sprache="deutsch",Sprachen!A28,IF(Sprache="Français",Sprachen!B28,Sprachen!C28))</f>
        <v>Kapazität</v>
      </c>
      <c r="G27" s="9" t="str">
        <f>IF(Sprache="deutsch",Sprachen!A47,IF(Sprache="Français",Sprachen!B47,Sprachen!C47))</f>
        <v>Anzahl</v>
      </c>
      <c r="H27" s="39"/>
      <c r="I27" s="6"/>
      <c r="J27" s="55">
        <f>SUM(J29:J45)</f>
        <v>0</v>
      </c>
      <c r="K27" s="55" t="s">
        <v>188</v>
      </c>
      <c r="L27" s="55"/>
    </row>
    <row r="28" spans="1:12" s="4" customFormat="1" ht="11.25">
      <c r="A28" s="35"/>
      <c r="B28" s="11" t="s">
        <v>196</v>
      </c>
      <c r="C28" s="11" t="str">
        <f>IF(Sprache="deutsch",Sprachen!A48,IF(Sprache="Français",Sprachen!B48,Sprachen!C48))</f>
        <v>Anlagen</v>
      </c>
      <c r="D28" s="6"/>
      <c r="E28" s="23"/>
      <c r="F28" s="11" t="s">
        <v>196</v>
      </c>
      <c r="G28" s="11" t="str">
        <f>IF(Sprache="deutsch",Sprachen!A48,IF(Sprache="Français",Sprachen!B48,Sprachen!C48))</f>
        <v>Anlagen</v>
      </c>
      <c r="H28" s="39"/>
      <c r="I28" s="6"/>
      <c r="J28" s="55" t="s">
        <v>24</v>
      </c>
      <c r="K28" s="55" t="s">
        <v>89</v>
      </c>
      <c r="L28" s="55"/>
    </row>
    <row r="29" spans="1:12" s="4" customFormat="1" ht="11.25">
      <c r="A29" s="16" t="str">
        <f>IF(Sprache="deutsch",Sprachen!A36,IF(Sprache="Français",Sprachen!B36,Sprachen!C36))</f>
        <v xml:space="preserve">Einfamilienhäuser </v>
      </c>
      <c r="B29" s="190"/>
      <c r="C29" s="192"/>
      <c r="D29" s="6"/>
      <c r="E29" s="73" t="str">
        <f>IF(Sprache="deutsch",Sprachen!A56,IF(Sprache="Français",Sprachen!B56,Sprachen!C56))</f>
        <v xml:space="preserve">                          bis       20 kWh</v>
      </c>
      <c r="F29" s="188"/>
      <c r="G29" s="188"/>
      <c r="H29" s="6"/>
      <c r="I29" s="6" t="str">
        <f>IF(OR(ISBLANK(F29),ISBLANK(G29)),"",IF(AND(K29&gt;L29,K29&lt;=L30),"",IF(Sprache="deutsch",Sprachen!A$83,IF(Sprache="Français",Sprachen!$B$83,Sprachen!C$83))&amp;": "&amp;ROUND(K29,2)))</f>
        <v/>
      </c>
      <c r="J29" s="55">
        <f>IF(OR(ISBLANK(F29),ISBLANK(G29)),0,(I29="")-1)</f>
        <v>0</v>
      </c>
      <c r="K29" s="55" t="e">
        <f>F29/G29</f>
        <v>#DIV/0!</v>
      </c>
      <c r="L29" s="55"/>
    </row>
    <row r="30" spans="1:12" s="4" customFormat="1" ht="11.25">
      <c r="A30" s="43" t="str">
        <f>IF(Sprache="deutsch",Sprachen!A37,IF(Sprache="Français",Sprachen!B37,Sprachen!C37))</f>
        <v xml:space="preserve">Mehrfamilienhäuser </v>
      </c>
      <c r="B30" s="191"/>
      <c r="C30" s="189"/>
      <c r="D30" s="6"/>
      <c r="E30" s="53" t="str">
        <f>IF(Sprache="deutsch",Sprachen!A57,IF(Sprache="Français",Sprachen!B57,Sprachen!C57))</f>
        <v>über     20 kWh  bis     100 kWh</v>
      </c>
      <c r="F30" s="189"/>
      <c r="G30" s="189"/>
      <c r="H30" s="6"/>
      <c r="I30" s="6" t="str">
        <f>IF(OR(ISBLANK(F30),ISBLANK(G30)),"",IF(AND(K30&gt;L30,K30&lt;=L31),"",IF(Sprache="deutsch",Sprachen!A$83,IF(Sprache="Français",Sprachen!$B$83,Sprachen!C$83))&amp;": "&amp;ROUND(K30,1)))</f>
        <v/>
      </c>
      <c r="J30" s="55">
        <f>IF(OR(ISBLANK(F30),ISBLANK(G30)),0,(I30="")-1)</f>
        <v>0</v>
      </c>
      <c r="K30" s="55" t="e">
        <f>F30/G30</f>
        <v>#DIV/0!</v>
      </c>
      <c r="L30" s="55">
        <v>20</v>
      </c>
    </row>
    <row r="31" spans="1:12" s="4" customFormat="1" ht="11.25">
      <c r="A31" s="43" t="str">
        <f>IF(Sprache="deutsch",Sprachen!A38,IF(Sprache="Français",Sprachen!B38,Sprachen!C38))</f>
        <v>Industrie, Gewerbe</v>
      </c>
      <c r="B31" s="191"/>
      <c r="C31" s="189"/>
      <c r="D31" s="6"/>
      <c r="E31" s="54" t="str">
        <f>IF(Sprache="deutsch",Sprachen!A58,IF(Sprache="Français",Sprachen!B58,Sprachen!C58))</f>
        <v xml:space="preserve">über   100 kWh </v>
      </c>
      <c r="F31" s="193"/>
      <c r="G31" s="193"/>
      <c r="H31" s="6"/>
      <c r="I31" s="6" t="str">
        <f>IF(OR(ISBLANK(F31),ISBLANK(G31)),"",IF(K31&gt;L31,"",IF(Sprache="deutsch",Sprachen!A$83,IF(Sprache="Français",Sprachen!$B$83,Sprachen!C$83))&amp;": "&amp;ROUND(K31,1)))</f>
        <v/>
      </c>
      <c r="J31" s="55">
        <f>IF(OR(ISBLANK(F31),ISBLANK(G31)),0,(I31="")-1)</f>
        <v>0</v>
      </c>
      <c r="K31" s="55" t="e">
        <f>F31/G31</f>
        <v>#DIV/0!</v>
      </c>
      <c r="L31" s="55">
        <v>100</v>
      </c>
    </row>
    <row r="32" spans="1:12" s="4" customFormat="1" ht="11.25">
      <c r="A32" s="43" t="str">
        <f>IF(Sprache="deutsch",Sprachen!A39,IF(Sprache="Français",Sprachen!B39,Sprachen!C39))</f>
        <v>Landwirtschaft auf Gebäuden</v>
      </c>
      <c r="B32" s="191"/>
      <c r="C32" s="189"/>
      <c r="D32" s="6"/>
      <c r="E32" s="12" t="str">
        <f>IF(Sprache="deutsch",Sprachen!A59,IF(Sprache="Français",Sprachen!B59,Sprachen!C59))</f>
        <v>Total Anlagen</v>
      </c>
      <c r="F32" s="13">
        <f>SUM(F29:F31)</f>
        <v>0</v>
      </c>
      <c r="G32" s="20">
        <f>SUM(G29:G31)</f>
        <v>0</v>
      </c>
      <c r="H32" s="6"/>
    </row>
    <row r="33" spans="1:12" s="4" customFormat="1" ht="11.25">
      <c r="A33" s="43" t="str">
        <f>IF(Sprache="deutsch",Sprachen!A40,IF(Sprache="Français",Sprachen!B40,Sprachen!C40))</f>
        <v>Landwirtschaft über Kulturland (Agri-PV)</v>
      </c>
      <c r="B33" s="191"/>
      <c r="C33" s="189"/>
      <c r="D33" s="6"/>
      <c r="E33" s="185"/>
      <c r="F33" s="5"/>
      <c r="G33" s="5"/>
      <c r="H33" s="6"/>
    </row>
    <row r="34" spans="1:12" s="4" customFormat="1" ht="11.25">
      <c r="A34" s="43" t="str">
        <f>IF(Sprache="deutsch",Sprachen!A41,IF(Sprache="Français",Sprachen!B41,Sprachen!C41))</f>
        <v>Öffentliche Dienste</v>
      </c>
      <c r="B34" s="191"/>
      <c r="C34" s="189"/>
      <c r="D34" s="6"/>
      <c r="E34" s="185"/>
      <c r="F34" s="5"/>
      <c r="G34" s="5"/>
      <c r="H34" s="6"/>
    </row>
    <row r="35" spans="1:12" s="4" customFormat="1" ht="11.25">
      <c r="A35" s="43" t="str">
        <f>IF(Sprache="deutsch",Sprachen!A42,IF(Sprache="Français",Sprachen!B42,Sprachen!C42))</f>
        <v>Übrige Dienstleistungen</v>
      </c>
      <c r="B35" s="191"/>
      <c r="C35" s="189"/>
      <c r="D35" s="6"/>
      <c r="E35" s="185"/>
      <c r="F35" s="5"/>
      <c r="G35" s="5"/>
      <c r="H35" s="6"/>
    </row>
    <row r="36" spans="1:12" s="4" customFormat="1" ht="11.25">
      <c r="A36" s="43" t="str">
        <f>IF(Sprache="deutsch",Sprachen!A43,IF(Sprache="Français",Sprachen!B43,Sprachen!C43))</f>
        <v>Verkehr (Parkplätze / Lärmschutzwände)</v>
      </c>
      <c r="B36" s="191"/>
      <c r="C36" s="189"/>
      <c r="D36" s="6"/>
      <c r="E36" s="6"/>
      <c r="F36" s="6"/>
      <c r="G36" s="6"/>
      <c r="H36" s="5"/>
      <c r="I36" s="6"/>
    </row>
    <row r="37" spans="1:12" s="4" customFormat="1" ht="11.25">
      <c r="A37" s="43" t="str">
        <f>IF(Sprache="deutsch",Sprachen!A44,IF(Sprache="Français",Sprachen!B44,Sprachen!C44))</f>
        <v>Auf Infrastrukturbauten (bspw. Stauseen)</v>
      </c>
      <c r="B37" s="191"/>
      <c r="C37" s="189"/>
      <c r="D37" s="6"/>
      <c r="E37" s="6"/>
      <c r="F37" s="6"/>
      <c r="G37" s="6"/>
      <c r="H37" s="6"/>
      <c r="I37" s="6"/>
      <c r="K37" s="6"/>
      <c r="L37" s="56"/>
    </row>
    <row r="38" spans="1:12" s="4" customFormat="1" ht="11.25">
      <c r="A38" s="43" t="str">
        <f>IF(Sprache="deutsch",Sprachen!A45,IF(Sprache="Français",Sprachen!B45,Sprachen!C45))</f>
        <v>Freiflächen</v>
      </c>
      <c r="B38" s="191"/>
      <c r="C38" s="189"/>
      <c r="D38" s="6"/>
      <c r="E38" s="6"/>
      <c r="F38" s="6"/>
      <c r="G38" s="6"/>
      <c r="H38" s="40"/>
      <c r="I38" s="6"/>
    </row>
    <row r="39" spans="1:12" s="4" customFormat="1" ht="11.25">
      <c r="A39" s="25" t="str">
        <f>IF(Sprache="deutsch",Sprachen!A46,IF(Sprache="Français",Sprachen!B46,Sprachen!C46))</f>
        <v>Übrige Standorte</v>
      </c>
      <c r="B39" s="191"/>
      <c r="C39" s="189"/>
      <c r="D39" s="6"/>
      <c r="E39" s="6"/>
      <c r="F39" s="6"/>
      <c r="G39" s="6"/>
      <c r="H39" s="6"/>
      <c r="I39" s="6"/>
      <c r="J39" s="6"/>
      <c r="K39" s="6"/>
      <c r="L39" s="6"/>
    </row>
    <row r="40" spans="1:12" s="4" customFormat="1" ht="11.25">
      <c r="A40" s="20" t="str">
        <f>IF(Sprache="deutsch",Sprachen!A59,IF(Sprache="Français",Sprachen!B59,Sprachen!C59))</f>
        <v>Total Anlagen</v>
      </c>
      <c r="B40" s="30">
        <f>SUM(B29:B39)</f>
        <v>0</v>
      </c>
      <c r="C40" s="20">
        <f>SUM(C29:C39)</f>
        <v>0</v>
      </c>
      <c r="D40" s="6"/>
      <c r="E40" s="6"/>
      <c r="F40" s="6"/>
      <c r="G40" s="6"/>
      <c r="H40" s="6"/>
      <c r="I40" s="6"/>
      <c r="J40" s="6"/>
      <c r="K40" s="6"/>
      <c r="L40" s="6"/>
    </row>
    <row r="41" spans="1:12" s="4" customFormat="1" ht="11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</row>
    <row r="42" spans="1:12" s="4" customFormat="1" ht="11.25">
      <c r="A42" s="7" t="str">
        <f>IF(Sprache="deutsch",Sprachen!A49,IF(Sprache="Français",Sprachen!B49,Sprachen!C49))</f>
        <v>4. Second Life Produkte</v>
      </c>
      <c r="B42" s="8"/>
      <c r="C42" s="10"/>
      <c r="D42" s="6"/>
      <c r="E42" s="21" t="str">
        <f>IF(Sprache="deutsch",Sprachen!A61,IF(Sprache="Français",Sprachen!B61,Sprachen!C61))</f>
        <v>Bemerkungen</v>
      </c>
      <c r="F42" s="14"/>
      <c r="G42" s="15"/>
      <c r="H42" s="6"/>
      <c r="I42" s="6"/>
      <c r="J42" s="6"/>
      <c r="K42" s="6"/>
      <c r="L42" s="6"/>
    </row>
    <row r="43" spans="1:12" s="4" customFormat="1" ht="11.25">
      <c r="A43" s="34"/>
      <c r="B43" s="9" t="str">
        <f>IF(Sprache="deutsch",Sprachen!A28,IF(Sprache="Français",Sprachen!B28,Sprachen!C28))</f>
        <v>Kapazität</v>
      </c>
      <c r="C43" s="9" t="str">
        <f>IF(Sprache="deutsch",Sprachen!A47,IF(Sprache="Français",Sprachen!B47,Sprachen!C47))</f>
        <v>Anzahl</v>
      </c>
      <c r="D43" s="6"/>
      <c r="E43" s="194"/>
      <c r="F43" s="195"/>
      <c r="G43" s="190"/>
      <c r="H43" s="6"/>
      <c r="I43" s="6"/>
      <c r="J43" s="6"/>
      <c r="K43" s="6"/>
      <c r="L43" s="6"/>
    </row>
    <row r="44" spans="1:12" s="4" customFormat="1" ht="11.25">
      <c r="A44" s="35"/>
      <c r="B44" s="11" t="s">
        <v>196</v>
      </c>
      <c r="C44" s="11" t="str">
        <f>IF(Sprache="deutsch",Sprachen!A48,IF(Sprache="Français",Sprachen!B48,Sprachen!C48))</f>
        <v>Anlagen</v>
      </c>
      <c r="D44" s="6"/>
      <c r="E44" s="196"/>
      <c r="F44" s="187"/>
      <c r="G44" s="191"/>
      <c r="H44" s="6"/>
      <c r="I44" s="6"/>
      <c r="J44" s="6"/>
      <c r="K44" s="6"/>
      <c r="L44" s="6"/>
    </row>
    <row r="45" spans="1:12" s="4" customFormat="1" ht="11.25">
      <c r="A45" s="16" t="str">
        <f>IF(Sprache="deutsch",Sprachen!A50,IF(Sprache="Français",Sprachen!B50,Sprachen!C50))</f>
        <v>Neue Produkte</v>
      </c>
      <c r="B45" s="16">
        <f>B47-B46</f>
        <v>0</v>
      </c>
      <c r="C45" s="16">
        <f>C47-C46</f>
        <v>0</v>
      </c>
      <c r="D45" s="6"/>
      <c r="E45" s="196"/>
      <c r="F45" s="187"/>
      <c r="G45" s="191"/>
      <c r="H45" s="6"/>
      <c r="I45" s="6"/>
      <c r="J45" s="6"/>
      <c r="K45" s="6"/>
      <c r="L45" s="6"/>
    </row>
    <row r="46" spans="1:12" s="4" customFormat="1" ht="11.25">
      <c r="A46" s="25" t="str">
        <f>IF(Sprache="deutsch",Sprachen!A51,IF(Sprache="Français",Sprachen!B51,Sprachen!C51))</f>
        <v>Second Life Produkte</v>
      </c>
      <c r="B46" s="189"/>
      <c r="C46" s="189"/>
      <c r="D46" s="6"/>
      <c r="E46" s="196"/>
      <c r="F46" s="187"/>
      <c r="G46" s="191"/>
      <c r="H46" s="5"/>
      <c r="I46" s="6"/>
      <c r="J46" s="6"/>
      <c r="K46" s="6"/>
      <c r="L46" s="6"/>
    </row>
    <row r="47" spans="1:12" s="4" customFormat="1" ht="11.25">
      <c r="A47" s="12" t="str">
        <f>IF(Sprache="deutsch",Sprachen!A59,IF(Sprache="Français",Sprachen!B59,Sprachen!C59))</f>
        <v>Total Anlagen</v>
      </c>
      <c r="B47" s="13">
        <f>B40</f>
        <v>0</v>
      </c>
      <c r="C47" s="20">
        <f>C40</f>
        <v>0</v>
      </c>
      <c r="D47" s="6"/>
      <c r="E47" s="196"/>
      <c r="F47" s="187"/>
      <c r="G47" s="191"/>
      <c r="H47" s="5"/>
      <c r="I47" s="6"/>
      <c r="J47" s="6"/>
      <c r="K47" s="6"/>
      <c r="L47" s="6"/>
    </row>
    <row r="48" spans="1:12" s="4" customFormat="1" ht="11.25">
      <c r="D48" s="6"/>
      <c r="E48" s="196"/>
      <c r="F48" s="187"/>
      <c r="G48" s="191"/>
      <c r="H48" s="6"/>
      <c r="I48" s="6"/>
      <c r="J48" s="6"/>
      <c r="K48" s="6"/>
      <c r="L48" s="6"/>
    </row>
    <row r="49" spans="1:12" s="4" customFormat="1" ht="11.25">
      <c r="A49" s="7" t="str">
        <f>IF(Sprache="deutsch",Sprachen!A52,IF(Sprache="Français",Sprachen!B52,Sprachen!C52))</f>
        <v>5. Ersatzanlagen</v>
      </c>
      <c r="B49" s="8"/>
      <c r="C49" s="10"/>
      <c r="D49" s="6"/>
      <c r="E49" s="196"/>
      <c r="F49" s="187"/>
      <c r="G49" s="191"/>
      <c r="H49" s="6"/>
      <c r="I49" s="6"/>
      <c r="J49" s="6"/>
      <c r="K49" s="6"/>
      <c r="L49" s="6"/>
    </row>
    <row r="50" spans="1:12" s="4" customFormat="1" ht="11.25">
      <c r="A50" s="34"/>
      <c r="B50" s="9" t="str">
        <f>IF(Sprache="deutsch",Sprachen!A28,IF(Sprache="Français",Sprachen!B28,Sprachen!C28))</f>
        <v>Kapazität</v>
      </c>
      <c r="C50" s="9" t="str">
        <f>IF(Sprache="deutsch",Sprachen!A47,IF(Sprache="Français",Sprachen!B47,Sprachen!C47))</f>
        <v>Anzahl</v>
      </c>
      <c r="D50" s="6"/>
      <c r="E50" s="196"/>
      <c r="F50" s="187"/>
      <c r="G50" s="191"/>
      <c r="H50" s="6"/>
      <c r="I50" s="6"/>
      <c r="J50" s="6"/>
      <c r="K50" s="6"/>
      <c r="L50" s="6"/>
    </row>
    <row r="51" spans="1:12" s="4" customFormat="1" ht="11.25">
      <c r="A51" s="35"/>
      <c r="B51" s="11" t="s">
        <v>196</v>
      </c>
      <c r="C51" s="11" t="str">
        <f>IF(Sprache="deutsch",Sprachen!A48,IF(Sprache="Français",Sprachen!B48,Sprachen!C48))</f>
        <v>Anlagen</v>
      </c>
      <c r="D51" s="6"/>
      <c r="E51" s="196"/>
      <c r="F51" s="187"/>
      <c r="G51" s="191"/>
      <c r="H51" s="6"/>
      <c r="I51" s="6"/>
      <c r="J51" s="6"/>
      <c r="K51" s="6"/>
      <c r="L51" s="6"/>
    </row>
    <row r="52" spans="1:12" s="4" customFormat="1" ht="11.25">
      <c r="A52" s="16" t="str">
        <f>IF(Sprache="deutsch",Sprachen!A53,IF(Sprache="Français",Sprachen!B53,Sprachen!C53))</f>
        <v>Neuanlagen</v>
      </c>
      <c r="B52" s="16">
        <f>B54-B53</f>
        <v>0</v>
      </c>
      <c r="C52" s="16">
        <f>C54-C53</f>
        <v>0</v>
      </c>
      <c r="D52" s="6"/>
      <c r="E52" s="196"/>
      <c r="F52" s="187"/>
      <c r="G52" s="191"/>
      <c r="H52" s="6"/>
      <c r="I52" s="6"/>
      <c r="J52" s="6"/>
      <c r="K52" s="6"/>
      <c r="L52" s="6"/>
    </row>
    <row r="53" spans="1:12" s="4" customFormat="1" ht="11.25">
      <c r="A53" s="25" t="str">
        <f>IF(Sprache="deutsch",Sprachen!A54,IF(Sprache="Français",Sprachen!B54,Sprachen!C54))</f>
        <v>Ersetzte Anlagen</v>
      </c>
      <c r="B53" s="189"/>
      <c r="C53" s="189"/>
      <c r="D53" s="6"/>
      <c r="E53" s="196"/>
      <c r="F53" s="187"/>
      <c r="G53" s="191"/>
      <c r="H53" s="6"/>
      <c r="I53" s="6"/>
      <c r="J53" s="6"/>
      <c r="K53" s="6"/>
      <c r="L53" s="6"/>
    </row>
    <row r="54" spans="1:12" s="4" customFormat="1" ht="11.25">
      <c r="A54" s="12" t="str">
        <f>IF(Sprache="deutsch",Sprachen!A60,IF(Sprache="Français",Sprachen!B60,Sprachen!C60))</f>
        <v>Anzahl Systeme</v>
      </c>
      <c r="B54" s="13">
        <f>B47</f>
        <v>0</v>
      </c>
      <c r="C54" s="20">
        <f>C47</f>
        <v>0</v>
      </c>
      <c r="D54" s="6"/>
      <c r="E54" s="197"/>
      <c r="F54" s="198"/>
      <c r="G54" s="199"/>
      <c r="H54" s="6"/>
      <c r="I54" s="6"/>
      <c r="J54" s="6"/>
      <c r="K54" s="6"/>
      <c r="L54" s="6"/>
    </row>
    <row r="55" spans="1:12" s="4" customFormat="1" ht="9.75" customHeight="1">
      <c r="A55" s="177"/>
      <c r="D55" s="6"/>
      <c r="H55" s="6"/>
      <c r="I55" s="6"/>
      <c r="J55" s="6"/>
      <c r="K55" s="6"/>
      <c r="L55" s="6"/>
    </row>
    <row r="56" spans="1:12" s="4" customFormat="1" ht="11.25">
      <c r="A56" s="5" t="str">
        <f>IF(Sprache="deutsch",Sprachen!A62,IF(Sprache="Français",Sprachen!B62,Sprachen!C62))</f>
        <v>Grundsätze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</row>
    <row r="57" spans="1:12" s="4" customFormat="1" ht="34.15" customHeight="1">
      <c r="A57" s="32" t="str">
        <f>IF(Sprache="deutsch",Sprachen!A63,IF(Sprache="Français",Sprachen!B63,Sprachen!C63))</f>
        <v xml:space="preserve">Datenschutz
</v>
      </c>
      <c r="B57" s="200" t="str">
        <f>IF(Sprache="deutsch",Sprachen!A67,IF(Sprache="Français",Sprachen!B67,Sprachen!C67))</f>
        <v>Die Zahlen der einzelnen Firmen werden streng vertraulich behandelt. Sie sind lediglich den verantwortlichen Personen von Swissolar sowie dem Bundesamt für Energie, Sektion Analysen und Perspektiven, zugänglich.</v>
      </c>
      <c r="C57" s="202"/>
      <c r="D57" s="202"/>
      <c r="E57" s="202"/>
      <c r="F57" s="202"/>
      <c r="G57" s="202"/>
      <c r="H57" s="6"/>
      <c r="I57" s="6"/>
      <c r="J57" s="6"/>
      <c r="K57" s="6"/>
      <c r="L57" s="6"/>
    </row>
    <row r="58" spans="1:12" s="4" customFormat="1" ht="12.75">
      <c r="A58" s="32" t="str">
        <f>IF(Sprache="deutsch",Sprachen!A64,IF(Sprache="Français",Sprachen!B64,Sprachen!C64))</f>
        <v>Zeitpunkt</v>
      </c>
      <c r="B58" s="200" t="str">
        <f>IF(Sprache="deutsch",Sprachen!A68,IF(Sprache="Français",Sprachen!B68,Sprachen!C68))</f>
        <v>Massgebend für die Statistik ist der Zeitpunkt der Verkäufe und/oder Installationen im Jahre 2025.</v>
      </c>
      <c r="C58" s="201"/>
      <c r="D58" s="201"/>
      <c r="E58" s="201"/>
      <c r="F58" s="201"/>
      <c r="G58" s="201"/>
      <c r="H58" s="40"/>
      <c r="I58" s="6"/>
      <c r="J58" s="6"/>
      <c r="K58" s="6"/>
      <c r="L58" s="6"/>
    </row>
    <row r="59" spans="1:12" s="4" customFormat="1" ht="12.75">
      <c r="A59" s="32" t="str">
        <f>IF(Sprache="deutsch",Sprachen!A65,IF(Sprache="Français",Sprachen!B65,Sprachen!C65))</f>
        <v>Erhebungsgrössen</v>
      </c>
      <c r="B59" s="200" t="str">
        <f>IF(Sprache="deutsch",Sprachen!A69,IF(Sprache="Français",Sprachen!B69,Sprachen!C69))</f>
        <v>Für die Erhebung ist die Nennkapazität in kWh massgebend.</v>
      </c>
      <c r="C59" s="201"/>
      <c r="D59" s="201"/>
      <c r="E59" s="201"/>
      <c r="F59" s="201"/>
      <c r="G59" s="201"/>
      <c r="H59" s="40"/>
      <c r="I59" s="6"/>
      <c r="J59" s="6"/>
      <c r="K59" s="6"/>
      <c r="L59" s="6"/>
    </row>
    <row r="60" spans="1:12" s="4" customFormat="1" ht="12.75">
      <c r="A60" s="37" t="str">
        <f>IF(Sprache="deutsch",Sprachen!A66,IF(Sprache="Français",Sprachen!B66,Sprachen!C66))</f>
        <v>Rücksendung</v>
      </c>
      <c r="B60" s="31" t="str">
        <f>IF(Sprache="deutsch",Sprachen!A70,IF(Sprache="Français",Sprachen!B70,Sprachen!C70))</f>
        <v>Freitag, 16. Januar 2026 an marktumfrage@swissolar.ch</v>
      </c>
      <c r="C60" s="38"/>
      <c r="D60" s="38"/>
      <c r="E60" s="38"/>
      <c r="F60" s="38"/>
      <c r="G60" s="38"/>
      <c r="H60" s="40"/>
      <c r="I60" s="6"/>
      <c r="J60" s="6"/>
      <c r="K60" s="6"/>
      <c r="L60" s="6"/>
    </row>
    <row r="61" spans="1:12" s="4" customFormat="1" ht="11.25">
      <c r="H61" s="40"/>
      <c r="I61" s="6"/>
      <c r="J61" s="6"/>
      <c r="K61" s="6"/>
      <c r="L61" s="6"/>
    </row>
    <row r="62" spans="1:12" s="4" customFormat="1" ht="12.75">
      <c r="B62" s="200"/>
      <c r="C62" s="201"/>
      <c r="D62" s="201"/>
      <c r="E62" s="201"/>
      <c r="F62" s="201"/>
      <c r="G62" s="201"/>
      <c r="H62" s="6"/>
      <c r="I62" s="6"/>
      <c r="J62" s="6"/>
      <c r="K62" s="6"/>
      <c r="L62" s="6"/>
    </row>
    <row r="63" spans="1:12" s="4" customFormat="1" ht="11.25">
      <c r="H63" s="6"/>
      <c r="I63" s="6"/>
      <c r="J63" s="6"/>
      <c r="K63" s="6"/>
      <c r="L63" s="6"/>
    </row>
    <row r="64" spans="1:12" s="4" customFormat="1">
      <c r="E64" s="1"/>
      <c r="F64" s="1"/>
      <c r="G64" s="1"/>
      <c r="H64" s="6"/>
      <c r="I64" s="18"/>
      <c r="J64" s="6"/>
      <c r="K64" s="6"/>
      <c r="L64" s="6"/>
    </row>
    <row r="65" spans="1:12" s="4" customFormat="1">
      <c r="A65" s="6"/>
      <c r="B65" s="6"/>
      <c r="C65" s="6"/>
      <c r="D65" s="6"/>
      <c r="E65" s="1"/>
      <c r="F65" s="1"/>
      <c r="G65" s="1"/>
      <c r="H65" s="6"/>
      <c r="I65" s="6"/>
      <c r="J65" s="6"/>
      <c r="K65" s="6"/>
      <c r="L65" s="6"/>
    </row>
    <row r="66" spans="1:12" s="4" customFormat="1" ht="9.75" customHeight="1">
      <c r="A66" s="1"/>
      <c r="B66" s="1"/>
      <c r="C66" s="1"/>
      <c r="D66" s="1"/>
      <c r="E66" s="1"/>
      <c r="F66" s="1"/>
      <c r="G66" s="1"/>
      <c r="H66" s="6"/>
      <c r="I66" s="6"/>
      <c r="J66" s="6"/>
      <c r="K66" s="6"/>
      <c r="L66" s="6"/>
    </row>
    <row r="67" spans="1:12" s="4" customFormat="1">
      <c r="A67" s="1"/>
      <c r="B67" s="1"/>
      <c r="C67" s="1"/>
      <c r="D67" s="1"/>
      <c r="E67" s="1"/>
      <c r="F67" s="1"/>
      <c r="G67" s="1"/>
      <c r="H67" s="6"/>
      <c r="I67" s="6"/>
      <c r="J67" s="6"/>
      <c r="K67" s="6"/>
      <c r="L67" s="6"/>
    </row>
    <row r="68" spans="1:12" s="4" customFormat="1" ht="36.75" customHeight="1">
      <c r="A68" s="1"/>
      <c r="B68" s="1"/>
      <c r="C68" s="1"/>
      <c r="D68" s="1"/>
      <c r="E68" s="1"/>
      <c r="F68" s="1"/>
      <c r="G68" s="1"/>
      <c r="H68" s="57"/>
      <c r="I68" s="6"/>
      <c r="J68" s="6"/>
      <c r="K68" s="6"/>
      <c r="L68" s="6"/>
    </row>
    <row r="69" spans="1:12" s="4" customFormat="1">
      <c r="A69" s="1"/>
      <c r="B69" s="1"/>
      <c r="C69" s="1"/>
      <c r="D69" s="1"/>
      <c r="E69" s="1"/>
      <c r="F69" s="1"/>
      <c r="G69" s="1"/>
      <c r="H69" s="58"/>
      <c r="I69" s="6"/>
      <c r="J69" s="6"/>
      <c r="K69" s="6"/>
      <c r="L69" s="6"/>
    </row>
    <row r="70" spans="1:12" s="4" customFormat="1" ht="24.75" customHeight="1">
      <c r="A70" s="1"/>
      <c r="B70" s="1"/>
      <c r="C70" s="1"/>
      <c r="D70" s="1"/>
      <c r="E70" s="1"/>
      <c r="F70" s="1"/>
      <c r="G70" s="1"/>
      <c r="H70" s="59"/>
      <c r="I70" s="6"/>
      <c r="J70" s="6"/>
      <c r="K70" s="6"/>
      <c r="L70" s="6"/>
    </row>
    <row r="71" spans="1:12" s="4" customFormat="1" ht="12.75" customHeight="1">
      <c r="A71" s="1"/>
      <c r="B71" s="1"/>
      <c r="C71" s="1"/>
      <c r="D71" s="1"/>
      <c r="E71" s="1"/>
      <c r="F71" s="1"/>
      <c r="G71" s="1"/>
      <c r="H71" s="57"/>
      <c r="I71" s="6"/>
      <c r="J71" s="6"/>
      <c r="K71" s="6"/>
      <c r="L71" s="6"/>
    </row>
    <row r="72" spans="1:12" s="4" customFormat="1">
      <c r="A72" s="1"/>
      <c r="B72" s="1"/>
      <c r="C72" s="1"/>
      <c r="D72" s="1"/>
      <c r="E72" s="1"/>
      <c r="F72" s="1"/>
      <c r="G72" s="1"/>
      <c r="H72" s="6"/>
      <c r="I72" s="6"/>
      <c r="J72" s="6"/>
      <c r="K72" s="6"/>
      <c r="L72" s="6"/>
    </row>
    <row r="73" spans="1:12" s="4" customFormat="1">
      <c r="A73" s="1"/>
      <c r="B73" s="1"/>
      <c r="C73" s="1"/>
      <c r="D73" s="1"/>
      <c r="E73" s="1"/>
      <c r="F73" s="1"/>
      <c r="G73" s="1"/>
      <c r="H73" s="6"/>
      <c r="I73" s="6"/>
      <c r="J73" s="6"/>
      <c r="K73" s="6"/>
      <c r="L73" s="6"/>
    </row>
    <row r="74" spans="1:12" s="4" customFormat="1">
      <c r="A74" s="1"/>
      <c r="B74" s="1"/>
      <c r="C74" s="1"/>
      <c r="D74" s="1"/>
      <c r="E74" s="1"/>
      <c r="F74" s="1"/>
      <c r="G74" s="1"/>
      <c r="H74" s="6"/>
      <c r="I74" s="6"/>
      <c r="J74" s="6"/>
      <c r="K74" s="6"/>
      <c r="L74" s="6"/>
    </row>
  </sheetData>
  <sheetProtection algorithmName="SHA-512" hashValue="UCxxkrN2rXA3Ii6ToNmusVVytAkDqxr03NGHKJGUh0T4dPG8dshbvJq7L338Z+lEcJ3wU6LE6t7fzxQJfy2TMw==" saltValue="92aLSdZNukf0eQgWklerKg==" spinCount="100000" sheet="1" selectLockedCells="1"/>
  <mergeCells count="7">
    <mergeCell ref="G1:H1"/>
    <mergeCell ref="B62:G62"/>
    <mergeCell ref="E22:G22"/>
    <mergeCell ref="E23:G23"/>
    <mergeCell ref="B57:G57"/>
    <mergeCell ref="B58:G58"/>
    <mergeCell ref="B59:G59"/>
  </mergeCells>
  <conditionalFormatting sqref="H39:H41 E42:H45">
    <cfRule type="expression" dxfId="3" priority="3">
      <formula>$I39&lt;&gt;""</formula>
    </cfRule>
  </conditionalFormatting>
  <dataValidations count="1">
    <dataValidation type="list" allowBlank="1" showInputMessage="1" showErrorMessage="1" sqref="F1" xr:uid="{8560F8F5-9293-424B-8C3E-451093185EF6}">
      <formula1>"Deutsch, Français, Italiano"</formula1>
    </dataValidation>
  </dataValidations>
  <pageMargins left="0.31496062992125984" right="0.31496062992125984" top="0.70866141732283472" bottom="0.39370078740157483" header="0.23622047244094491" footer="0.15748031496062992"/>
  <pageSetup paperSize="9" orientation="portrait" r:id="rId1"/>
  <headerFooter>
    <oddHeader>&amp;L&amp;"Arial,Fett"&amp;8Bundesamt für Energie BFE
&amp;"Arial,Standard"Sektion Analyse und Perspektiven&amp;"Arial,Fett"&amp;10
&amp;R&amp;8durchgeführt/effectué/eseguito durch/par/da 
&amp;"Arial,Fett"SWISSOLAR</oddHeader>
    <oddFooter>&amp;R&amp;6&amp;D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locked="0" defaultSize="0" autoFill="0" autoLine="0" autoPict="0" altText="_x000a_">
                <anchor moveWithCells="1">
                  <from>
                    <xdr:col>0</xdr:col>
                    <xdr:colOff>0</xdr:colOff>
                    <xdr:row>10</xdr:row>
                    <xdr:rowOff>28575</xdr:rowOff>
                  </from>
                  <to>
                    <xdr:col>0</xdr:col>
                    <xdr:colOff>304800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4</xdr:col>
                    <xdr:colOff>1495425</xdr:colOff>
                    <xdr:row>4</xdr:row>
                    <xdr:rowOff>0</xdr:rowOff>
                  </from>
                  <to>
                    <xdr:col>5</xdr:col>
                    <xdr:colOff>0</xdr:colOff>
                    <xdr:row>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4</xdr:col>
                    <xdr:colOff>1495425</xdr:colOff>
                    <xdr:row>5</xdr:row>
                    <xdr:rowOff>0</xdr:rowOff>
                  </from>
                  <to>
                    <xdr:col>5</xdr:col>
                    <xdr:colOff>0</xdr:colOff>
                    <xdr:row>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4</xdr:col>
                    <xdr:colOff>1495425</xdr:colOff>
                    <xdr:row>6</xdr:row>
                    <xdr:rowOff>0</xdr:rowOff>
                  </from>
                  <to>
                    <xdr:col>5</xdr:col>
                    <xdr:colOff>0</xdr:colOff>
                    <xdr:row>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4</xdr:col>
                    <xdr:colOff>1495425</xdr:colOff>
                    <xdr:row>7</xdr:row>
                    <xdr:rowOff>0</xdr:rowOff>
                  </from>
                  <to>
                    <xdr:col>5</xdr:col>
                    <xdr:colOff>0</xdr:colOff>
                    <xdr:row>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4</xdr:col>
                    <xdr:colOff>1495425</xdr:colOff>
                    <xdr:row>8</xdr:row>
                    <xdr:rowOff>0</xdr:rowOff>
                  </from>
                  <to>
                    <xdr:col>5</xdr:col>
                    <xdr:colOff>0</xdr:colOff>
                    <xdr:row>8</xdr:row>
                    <xdr:rowOff>123825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D325274-B47E-4CC1-B986-1A404CFDA512}">
            <xm:f>H2=Sprachen!$C$76</xm:f>
            <x14:dxf>
              <font>
                <b/>
                <i val="0"/>
                <color rgb="FFFF0000"/>
              </font>
            </x14:dxf>
          </x14:cfRule>
          <x14:cfRule type="expression" priority="2" id="{EE415DF6-5607-4641-B004-31B55C83814C}">
            <xm:f>H2=Sprachen!$B$76</xm:f>
            <x14:dxf>
              <font>
                <b/>
                <i val="0"/>
                <color rgb="FFFF0000"/>
              </font>
            </x14:dxf>
          </x14:cfRule>
          <x14:cfRule type="expression" priority="4" id="{1E9A11A7-2220-4169-AE72-101E9722BD1B}">
            <xm:f>H2=Sprachen!$A$76</xm:f>
            <x14:dxf>
              <font>
                <b/>
                <i val="0"/>
                <color rgb="FFFF0000"/>
              </font>
            </x14:dxf>
          </x14:cfRule>
          <xm:sqref>H2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6B016-3B76-4A7A-974B-E50A38731108}">
  <sheetPr codeName="Tabelle4"/>
  <dimension ref="A1:G85"/>
  <sheetViews>
    <sheetView zoomScale="110" zoomScaleNormal="110" workbookViewId="0">
      <selection activeCell="A85" sqref="A85"/>
    </sheetView>
  </sheetViews>
  <sheetFormatPr baseColWidth="10" defaultColWidth="11.42578125" defaultRowHeight="11.25"/>
  <cols>
    <col min="1" max="1" width="78.5703125" style="60" customWidth="1"/>
    <col min="2" max="3" width="75.7109375" style="60" customWidth="1"/>
    <col min="4" max="4" width="32.42578125" style="60" customWidth="1"/>
    <col min="5" max="16384" width="11.42578125" style="60"/>
  </cols>
  <sheetData>
    <row r="1" spans="1:3" s="62" customFormat="1">
      <c r="A1" s="62" t="s">
        <v>44</v>
      </c>
      <c r="B1" s="62" t="s">
        <v>45</v>
      </c>
      <c r="C1" s="62" t="s">
        <v>46</v>
      </c>
    </row>
    <row r="2" spans="1:3" s="62" customFormat="1">
      <c r="A2" s="64" t="s">
        <v>215</v>
      </c>
      <c r="B2" s="62" t="s">
        <v>99</v>
      </c>
      <c r="C2" s="62" t="s">
        <v>257</v>
      </c>
    </row>
    <row r="3" spans="1:3">
      <c r="A3" s="64" t="s">
        <v>212</v>
      </c>
      <c r="B3" s="64" t="s">
        <v>214</v>
      </c>
      <c r="C3" s="64" t="s">
        <v>213</v>
      </c>
    </row>
    <row r="4" spans="1:3">
      <c r="A4" s="63" t="s">
        <v>18</v>
      </c>
      <c r="B4" s="63" t="s">
        <v>69</v>
      </c>
      <c r="C4" s="63" t="s">
        <v>95</v>
      </c>
    </row>
    <row r="5" spans="1:3">
      <c r="A5" s="65" t="s">
        <v>216</v>
      </c>
      <c r="B5" s="65" t="s">
        <v>249</v>
      </c>
      <c r="C5" s="65" t="s">
        <v>258</v>
      </c>
    </row>
    <row r="6" spans="1:3">
      <c r="A6" s="63" t="s">
        <v>130</v>
      </c>
      <c r="B6" s="63" t="s">
        <v>131</v>
      </c>
      <c r="C6" s="63" t="s">
        <v>259</v>
      </c>
    </row>
    <row r="7" spans="1:3">
      <c r="A7" s="36" t="s">
        <v>28</v>
      </c>
      <c r="B7" s="62" t="s">
        <v>48</v>
      </c>
      <c r="C7" s="62" t="s">
        <v>79</v>
      </c>
    </row>
    <row r="8" spans="1:3">
      <c r="A8" s="63" t="s">
        <v>29</v>
      </c>
      <c r="B8" s="60" t="s">
        <v>100</v>
      </c>
      <c r="C8" s="60" t="s">
        <v>80</v>
      </c>
    </row>
    <row r="9" spans="1:3">
      <c r="A9" s="63" t="s">
        <v>30</v>
      </c>
      <c r="B9" s="60" t="s">
        <v>101</v>
      </c>
      <c r="C9" s="6" t="s">
        <v>81</v>
      </c>
    </row>
    <row r="10" spans="1:3">
      <c r="A10" s="63" t="s">
        <v>3</v>
      </c>
      <c r="B10" s="60" t="s">
        <v>103</v>
      </c>
      <c r="C10" s="60" t="s">
        <v>82</v>
      </c>
    </row>
    <row r="11" spans="1:3">
      <c r="A11" s="63" t="s">
        <v>4</v>
      </c>
      <c r="B11" s="60" t="s">
        <v>102</v>
      </c>
      <c r="C11" s="60" t="s">
        <v>53</v>
      </c>
    </row>
    <row r="12" spans="1:3">
      <c r="A12" s="63" t="s">
        <v>31</v>
      </c>
      <c r="B12" s="60" t="s">
        <v>49</v>
      </c>
      <c r="C12" s="60" t="s">
        <v>54</v>
      </c>
    </row>
    <row r="13" spans="1:3">
      <c r="A13" s="63" t="s">
        <v>27</v>
      </c>
      <c r="B13" s="60" t="s">
        <v>27</v>
      </c>
      <c r="C13" s="60" t="s">
        <v>260</v>
      </c>
    </row>
    <row r="14" spans="1:3">
      <c r="A14" s="60" t="s">
        <v>0</v>
      </c>
      <c r="B14" s="60" t="s">
        <v>50</v>
      </c>
      <c r="C14" s="60" t="s">
        <v>55</v>
      </c>
    </row>
    <row r="15" spans="1:3">
      <c r="A15" s="60" t="s">
        <v>1</v>
      </c>
      <c r="B15" s="60" t="s">
        <v>51</v>
      </c>
      <c r="C15" s="60" t="s">
        <v>56</v>
      </c>
    </row>
    <row r="16" spans="1:3">
      <c r="A16" s="60" t="s">
        <v>2</v>
      </c>
      <c r="B16" s="60" t="s">
        <v>104</v>
      </c>
      <c r="C16" s="60" t="s">
        <v>261</v>
      </c>
    </row>
    <row r="17" spans="1:3">
      <c r="A17" s="60" t="s">
        <v>78</v>
      </c>
      <c r="B17" s="60" t="s">
        <v>78</v>
      </c>
      <c r="C17" s="60" t="s">
        <v>128</v>
      </c>
    </row>
    <row r="18" spans="1:3">
      <c r="A18" s="60" t="s">
        <v>5</v>
      </c>
      <c r="B18" s="60" t="s">
        <v>52</v>
      </c>
      <c r="C18" s="60" t="s">
        <v>57</v>
      </c>
    </row>
    <row r="19" spans="1:3">
      <c r="A19" s="62" t="s">
        <v>37</v>
      </c>
      <c r="B19" s="62" t="s">
        <v>105</v>
      </c>
      <c r="C19" s="62" t="s">
        <v>83</v>
      </c>
    </row>
    <row r="20" spans="1:3">
      <c r="A20" s="62" t="s">
        <v>209</v>
      </c>
      <c r="B20" s="62" t="s">
        <v>106</v>
      </c>
      <c r="C20" s="62" t="s">
        <v>262</v>
      </c>
    </row>
    <row r="21" spans="1:3">
      <c r="A21" s="63" t="s">
        <v>217</v>
      </c>
      <c r="B21" s="63" t="s">
        <v>250</v>
      </c>
      <c r="C21" s="63" t="s">
        <v>263</v>
      </c>
    </row>
    <row r="22" spans="1:3">
      <c r="A22" s="63" t="s">
        <v>6</v>
      </c>
      <c r="B22" s="63" t="s">
        <v>107</v>
      </c>
      <c r="C22" s="63" t="s">
        <v>61</v>
      </c>
    </row>
    <row r="23" spans="1:3">
      <c r="A23" s="63" t="s">
        <v>32</v>
      </c>
      <c r="B23" s="63" t="s">
        <v>64</v>
      </c>
      <c r="C23" s="63" t="s">
        <v>62</v>
      </c>
    </row>
    <row r="24" spans="1:3">
      <c r="A24" s="63" t="s">
        <v>33</v>
      </c>
      <c r="B24" s="63" t="s">
        <v>33</v>
      </c>
      <c r="C24" s="63" t="s">
        <v>33</v>
      </c>
    </row>
    <row r="25" spans="1:3">
      <c r="A25" s="36" t="s">
        <v>8</v>
      </c>
      <c r="B25" s="36" t="s">
        <v>108</v>
      </c>
      <c r="C25" s="36" t="s">
        <v>77</v>
      </c>
    </row>
    <row r="26" spans="1:3">
      <c r="A26" s="63" t="s">
        <v>16</v>
      </c>
      <c r="B26" s="60" t="s">
        <v>135</v>
      </c>
      <c r="C26" s="63" t="s">
        <v>84</v>
      </c>
    </row>
    <row r="27" spans="1:3">
      <c r="A27" s="36" t="s">
        <v>7</v>
      </c>
      <c r="B27" s="36" t="s">
        <v>109</v>
      </c>
      <c r="C27" s="36" t="s">
        <v>85</v>
      </c>
    </row>
    <row r="28" spans="1:3">
      <c r="A28" s="63" t="s">
        <v>193</v>
      </c>
      <c r="B28" s="63" t="s">
        <v>194</v>
      </c>
      <c r="C28" s="63" t="s">
        <v>195</v>
      </c>
    </row>
    <row r="29" spans="1:3">
      <c r="A29" s="36" t="s">
        <v>210</v>
      </c>
      <c r="B29" s="36" t="s">
        <v>251</v>
      </c>
      <c r="C29" s="36" t="s">
        <v>264</v>
      </c>
    </row>
    <row r="30" spans="1:3">
      <c r="A30" s="63" t="s">
        <v>34</v>
      </c>
      <c r="B30" s="63" t="s">
        <v>110</v>
      </c>
      <c r="C30" s="63" t="s">
        <v>86</v>
      </c>
    </row>
    <row r="31" spans="1:3">
      <c r="A31" s="63" t="s">
        <v>35</v>
      </c>
      <c r="B31" s="63" t="s">
        <v>111</v>
      </c>
      <c r="C31" s="63" t="s">
        <v>87</v>
      </c>
    </row>
    <row r="32" spans="1:3">
      <c r="A32" s="63" t="s">
        <v>36</v>
      </c>
      <c r="B32" s="63" t="s">
        <v>112</v>
      </c>
      <c r="C32" s="63" t="s">
        <v>88</v>
      </c>
    </row>
    <row r="33" spans="1:3">
      <c r="A33" s="63" t="s">
        <v>185</v>
      </c>
      <c r="B33" s="60" t="s">
        <v>186</v>
      </c>
      <c r="C33" s="60" t="s">
        <v>187</v>
      </c>
    </row>
    <row r="34" spans="1:3">
      <c r="A34" s="36" t="s">
        <v>127</v>
      </c>
      <c r="B34" s="36" t="s">
        <v>252</v>
      </c>
      <c r="C34" s="60" t="s">
        <v>265</v>
      </c>
    </row>
    <row r="35" spans="1:3">
      <c r="A35" s="36" t="s">
        <v>218</v>
      </c>
      <c r="B35" s="36" t="s">
        <v>65</v>
      </c>
      <c r="C35" s="36" t="s">
        <v>266</v>
      </c>
    </row>
    <row r="36" spans="1:3">
      <c r="A36" s="63" t="s">
        <v>11</v>
      </c>
      <c r="B36" s="63" t="s">
        <v>113</v>
      </c>
      <c r="C36" s="63" t="s">
        <v>58</v>
      </c>
    </row>
    <row r="37" spans="1:3">
      <c r="A37" s="63" t="s">
        <v>12</v>
      </c>
      <c r="B37" s="63" t="s">
        <v>114</v>
      </c>
      <c r="C37" s="63" t="s">
        <v>59</v>
      </c>
    </row>
    <row r="38" spans="1:3">
      <c r="A38" s="63" t="s">
        <v>13</v>
      </c>
      <c r="B38" s="63" t="s">
        <v>115</v>
      </c>
      <c r="C38" s="63" t="s">
        <v>60</v>
      </c>
    </row>
    <row r="39" spans="1:3">
      <c r="A39" s="63" t="s">
        <v>310</v>
      </c>
      <c r="B39" s="63" t="s">
        <v>316</v>
      </c>
      <c r="C39" s="63" t="s">
        <v>324</v>
      </c>
    </row>
    <row r="40" spans="1:3">
      <c r="A40" s="63" t="s">
        <v>311</v>
      </c>
      <c r="B40" s="63" t="s">
        <v>317</v>
      </c>
      <c r="C40" s="63" t="s">
        <v>325</v>
      </c>
    </row>
    <row r="41" spans="1:3">
      <c r="A41" s="63" t="s">
        <v>14</v>
      </c>
      <c r="B41" s="63" t="s">
        <v>318</v>
      </c>
      <c r="C41" s="63" t="s">
        <v>326</v>
      </c>
    </row>
    <row r="42" spans="1:3">
      <c r="A42" s="63" t="s">
        <v>312</v>
      </c>
      <c r="B42" s="63" t="s">
        <v>319</v>
      </c>
      <c r="C42" s="63" t="s">
        <v>327</v>
      </c>
    </row>
    <row r="43" spans="1:3">
      <c r="A43" s="63" t="s">
        <v>313</v>
      </c>
      <c r="B43" s="63" t="s">
        <v>320</v>
      </c>
      <c r="C43" s="63" t="s">
        <v>328</v>
      </c>
    </row>
    <row r="44" spans="1:3">
      <c r="A44" s="63" t="s">
        <v>314</v>
      </c>
      <c r="B44" s="63" t="s">
        <v>321</v>
      </c>
      <c r="C44" s="63" t="s">
        <v>329</v>
      </c>
    </row>
    <row r="45" spans="1:3">
      <c r="A45" s="63" t="s">
        <v>315</v>
      </c>
      <c r="B45" s="63" t="s">
        <v>322</v>
      </c>
      <c r="C45" s="63" t="s">
        <v>330</v>
      </c>
    </row>
    <row r="46" spans="1:3">
      <c r="A46" s="63" t="s">
        <v>17</v>
      </c>
      <c r="B46" s="63" t="s">
        <v>323</v>
      </c>
      <c r="C46" s="63" t="s">
        <v>331</v>
      </c>
    </row>
    <row r="47" spans="1:3">
      <c r="A47" s="63" t="s">
        <v>9</v>
      </c>
      <c r="B47" s="63" t="s">
        <v>66</v>
      </c>
      <c r="C47" s="63" t="s">
        <v>63</v>
      </c>
    </row>
    <row r="48" spans="1:3">
      <c r="A48" s="63" t="s">
        <v>10</v>
      </c>
      <c r="B48" s="63" t="s">
        <v>136</v>
      </c>
      <c r="C48" s="63" t="s">
        <v>267</v>
      </c>
    </row>
    <row r="49" spans="1:7">
      <c r="A49" s="36" t="s">
        <v>211</v>
      </c>
      <c r="B49" s="36" t="s">
        <v>253</v>
      </c>
      <c r="C49" s="36" t="s">
        <v>268</v>
      </c>
    </row>
    <row r="50" spans="1:7">
      <c r="A50" s="63" t="s">
        <v>206</v>
      </c>
      <c r="B50" s="60" t="s">
        <v>254</v>
      </c>
      <c r="C50" s="60" t="s">
        <v>269</v>
      </c>
    </row>
    <row r="51" spans="1:7">
      <c r="A51" s="63" t="s">
        <v>207</v>
      </c>
      <c r="B51" s="60" t="s">
        <v>255</v>
      </c>
      <c r="C51" s="60" t="s">
        <v>270</v>
      </c>
    </row>
    <row r="52" spans="1:7">
      <c r="A52" s="36" t="s">
        <v>229</v>
      </c>
      <c r="B52" s="36" t="s">
        <v>230</v>
      </c>
      <c r="C52" s="36" t="s">
        <v>231</v>
      </c>
    </row>
    <row r="53" spans="1:7">
      <c r="A53" s="63" t="s">
        <v>228</v>
      </c>
      <c r="B53" s="60" t="s">
        <v>116</v>
      </c>
      <c r="C53" s="60" t="s">
        <v>91</v>
      </c>
    </row>
    <row r="54" spans="1:7">
      <c r="A54" s="63" t="s">
        <v>43</v>
      </c>
      <c r="B54" s="60" t="s">
        <v>117</v>
      </c>
      <c r="C54" s="60" t="s">
        <v>92</v>
      </c>
    </row>
    <row r="55" spans="1:7">
      <c r="A55" s="36" t="s">
        <v>232</v>
      </c>
      <c r="B55" s="36" t="s">
        <v>208</v>
      </c>
      <c r="C55" s="36" t="s">
        <v>271</v>
      </c>
    </row>
    <row r="56" spans="1:7">
      <c r="A56" s="65" t="s">
        <v>201</v>
      </c>
      <c r="B56" s="65" t="s">
        <v>205</v>
      </c>
      <c r="C56" s="65" t="s">
        <v>202</v>
      </c>
    </row>
    <row r="57" spans="1:7">
      <c r="A57" s="65" t="s">
        <v>197</v>
      </c>
      <c r="B57" s="65" t="s">
        <v>198</v>
      </c>
      <c r="C57" s="65" t="s">
        <v>203</v>
      </c>
    </row>
    <row r="58" spans="1:7">
      <c r="A58" s="65" t="s">
        <v>199</v>
      </c>
      <c r="B58" s="65" t="s">
        <v>200</v>
      </c>
      <c r="C58" s="65" t="s">
        <v>204</v>
      </c>
    </row>
    <row r="59" spans="1:7">
      <c r="A59" s="64" t="s">
        <v>42</v>
      </c>
      <c r="B59" s="64" t="s">
        <v>118</v>
      </c>
      <c r="C59" s="64" t="s">
        <v>93</v>
      </c>
    </row>
    <row r="60" spans="1:7" s="62" customFormat="1">
      <c r="A60" s="36" t="s">
        <v>19</v>
      </c>
      <c r="B60" s="62" t="s">
        <v>68</v>
      </c>
      <c r="C60" s="62" t="s">
        <v>96</v>
      </c>
    </row>
    <row r="61" spans="1:7">
      <c r="A61" s="63" t="s">
        <v>15</v>
      </c>
      <c r="B61" s="60" t="s">
        <v>67</v>
      </c>
      <c r="C61" s="60" t="s">
        <v>94</v>
      </c>
    </row>
    <row r="62" spans="1:7">
      <c r="A62" s="36" t="s">
        <v>38</v>
      </c>
      <c r="B62" s="36" t="s">
        <v>71</v>
      </c>
      <c r="C62" s="36" t="s">
        <v>76</v>
      </c>
      <c r="D62" s="63"/>
      <c r="E62" s="63"/>
      <c r="F62" s="63"/>
      <c r="G62" s="63"/>
    </row>
    <row r="63" spans="1:7">
      <c r="A63" s="42" t="s">
        <v>39</v>
      </c>
      <c r="B63" s="42" t="s">
        <v>72</v>
      </c>
      <c r="C63" s="66" t="s">
        <v>75</v>
      </c>
    </row>
    <row r="64" spans="1:7">
      <c r="A64" s="42" t="s">
        <v>40</v>
      </c>
      <c r="B64" s="60" t="s">
        <v>119</v>
      </c>
      <c r="C64" s="42" t="s">
        <v>74</v>
      </c>
      <c r="D64" s="67"/>
      <c r="E64" s="67"/>
      <c r="F64" s="67"/>
      <c r="G64" s="67"/>
    </row>
    <row r="65" spans="1:6">
      <c r="A65" s="42" t="s">
        <v>41</v>
      </c>
      <c r="B65" s="60" t="s">
        <v>120</v>
      </c>
      <c r="C65" s="42" t="s">
        <v>73</v>
      </c>
    </row>
    <row r="66" spans="1:6">
      <c r="A66" s="68" t="s">
        <v>25</v>
      </c>
      <c r="B66" s="68" t="s">
        <v>70</v>
      </c>
      <c r="C66" s="68" t="s">
        <v>97</v>
      </c>
    </row>
    <row r="67" spans="1:6" s="69" customFormat="1" ht="38.25" customHeight="1">
      <c r="A67" s="41" t="s">
        <v>132</v>
      </c>
      <c r="B67" s="41" t="s">
        <v>133</v>
      </c>
      <c r="C67" s="41" t="s">
        <v>272</v>
      </c>
      <c r="D67" s="57"/>
      <c r="E67" s="57"/>
      <c r="F67" s="57"/>
    </row>
    <row r="68" spans="1:6">
      <c r="A68" s="42" t="str">
        <f>"Massgebend für die Statistik ist der Zeitpunkt der Verkäufe und/oder Installationen im Jahre " &amp; Jahr &amp; "."</f>
        <v>Massgebend für die Statistik ist der Zeitpunkt der Verkäufe und/oder Installationen im Jahre 2025.</v>
      </c>
      <c r="B68" s="161" t="s">
        <v>256</v>
      </c>
      <c r="C68" s="161" t="s">
        <v>273</v>
      </c>
    </row>
    <row r="69" spans="1:6">
      <c r="A69" s="42" t="s">
        <v>332</v>
      </c>
      <c r="B69" s="60" t="s">
        <v>333</v>
      </c>
      <c r="C69" s="60" t="s">
        <v>334</v>
      </c>
    </row>
    <row r="70" spans="1:6">
      <c r="A70" s="179" t="str">
        <f>TEXT(Datum_Eingang,"TTTT, TT. MMMM JJJJ")&amp; " an marktumfrage@swissolar.ch"</f>
        <v>Freitag, 16. Januar 2026 an marktumfrage@swissolar.ch</v>
      </c>
      <c r="B70" s="160" t="str">
        <f>TEXT(Datum_Eingang,"[$-100C]TTTT, T. MMMM JJJJ;@")&amp; " à l'adresse e-mail marktumfrage@swissolar.ch"</f>
        <v>vendredi, 16. janvier 2026 à l'adresse e-mail marktumfrage@swissolar.ch</v>
      </c>
      <c r="C70" s="160" t="str">
        <f>TEXT(Datum_Eingang,"[$-810]TTTT, T. MMMM JJJJ;@")&amp; " all'indirizzo e-mail marktumfrage@swissolar.ch"</f>
        <v>venerdì, 16. gennaio 2026 all'indirizzo e-mail marktumfrage@swissolar.ch</v>
      </c>
      <c r="D70" s="70"/>
      <c r="E70" s="70"/>
      <c r="F70" s="70"/>
    </row>
    <row r="71" spans="1:6">
      <c r="A71" s="60" t="s">
        <v>183</v>
      </c>
      <c r="B71" s="60" t="s">
        <v>184</v>
      </c>
      <c r="C71" s="60" t="s">
        <v>274</v>
      </c>
    </row>
    <row r="74" spans="1:6">
      <c r="A74" s="62" t="s">
        <v>90</v>
      </c>
    </row>
    <row r="75" spans="1:6">
      <c r="A75" s="60" t="s">
        <v>122</v>
      </c>
      <c r="B75" s="60" t="s">
        <v>123</v>
      </c>
      <c r="C75" s="60" t="s">
        <v>124</v>
      </c>
    </row>
    <row r="76" spans="1:6">
      <c r="A76" s="60" t="s">
        <v>181</v>
      </c>
      <c r="B76" s="60" t="s">
        <v>180</v>
      </c>
      <c r="C76" s="60" t="s">
        <v>182</v>
      </c>
    </row>
    <row r="77" spans="1:6">
      <c r="A77" s="60" t="s">
        <v>24</v>
      </c>
      <c r="B77" s="61" t="s">
        <v>125</v>
      </c>
      <c r="C77" s="61" t="s">
        <v>126</v>
      </c>
    </row>
    <row r="78" spans="1:6">
      <c r="A78" s="60" t="s">
        <v>342</v>
      </c>
      <c r="B78" s="60" t="s">
        <v>348</v>
      </c>
      <c r="C78" s="60" t="s">
        <v>353</v>
      </c>
    </row>
    <row r="79" spans="1:6">
      <c r="A79" s="60" t="s">
        <v>343</v>
      </c>
      <c r="B79" s="60" t="s">
        <v>349</v>
      </c>
      <c r="C79" s="60" t="s">
        <v>354</v>
      </c>
    </row>
    <row r="80" spans="1:6">
      <c r="A80" s="60" t="s">
        <v>344</v>
      </c>
      <c r="B80" s="60" t="s">
        <v>350</v>
      </c>
      <c r="C80" s="60" t="s">
        <v>355</v>
      </c>
    </row>
    <row r="81" spans="1:4">
      <c r="A81" s="60" t="s">
        <v>345</v>
      </c>
      <c r="B81" s="60" t="s">
        <v>351</v>
      </c>
      <c r="C81" s="60" t="s">
        <v>356</v>
      </c>
    </row>
    <row r="82" spans="1:4">
      <c r="A82" s="60" t="s">
        <v>346</v>
      </c>
      <c r="B82" s="60" t="s">
        <v>352</v>
      </c>
      <c r="C82" s="60" t="s">
        <v>357</v>
      </c>
    </row>
    <row r="83" spans="1:4">
      <c r="A83" s="60" t="s">
        <v>98</v>
      </c>
      <c r="B83" s="60" t="s">
        <v>189</v>
      </c>
      <c r="C83" s="60" t="s">
        <v>275</v>
      </c>
    </row>
    <row r="84" spans="1:4">
      <c r="A84" s="60" t="s">
        <v>134</v>
      </c>
      <c r="B84" s="61" t="s">
        <v>129</v>
      </c>
      <c r="C84" s="61" t="s">
        <v>276</v>
      </c>
      <c r="D84" s="71"/>
    </row>
    <row r="85" spans="1:4">
      <c r="B85" s="61"/>
      <c r="C85" s="61"/>
      <c r="D85" s="31"/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6"/>
  <dimension ref="A1:E39"/>
  <sheetViews>
    <sheetView zoomScale="115" zoomScaleNormal="115" workbookViewId="0">
      <selection activeCell="C40" sqref="C40"/>
    </sheetView>
  </sheetViews>
  <sheetFormatPr baseColWidth="10" defaultColWidth="11.42578125" defaultRowHeight="11.25"/>
  <cols>
    <col min="1" max="1" width="15.42578125" style="61" bestFit="1" customWidth="1"/>
    <col min="2" max="2" width="10.140625" style="61" bestFit="1" customWidth="1"/>
    <col min="3" max="3" width="65" style="61" bestFit="1" customWidth="1"/>
    <col min="4" max="16384" width="11.42578125" style="61"/>
  </cols>
  <sheetData>
    <row r="1" spans="1:3" ht="12.75">
      <c r="A1" s="3" t="s">
        <v>20</v>
      </c>
    </row>
    <row r="2" spans="1:3">
      <c r="A2" s="61" t="s">
        <v>26</v>
      </c>
      <c r="B2" s="162" t="s">
        <v>358</v>
      </c>
    </row>
    <row r="3" spans="1:3">
      <c r="A3" s="61" t="s">
        <v>21</v>
      </c>
      <c r="B3" s="61">
        <v>2025</v>
      </c>
    </row>
    <row r="4" spans="1:3">
      <c r="A4" s="61" t="s">
        <v>22</v>
      </c>
      <c r="B4" s="74">
        <v>46038</v>
      </c>
    </row>
    <row r="5" spans="1:3">
      <c r="A5" s="61" t="s">
        <v>26</v>
      </c>
      <c r="B5" s="74">
        <v>45993</v>
      </c>
    </row>
    <row r="7" spans="1:3">
      <c r="A7" s="61" t="s">
        <v>23</v>
      </c>
    </row>
    <row r="8" spans="1:3">
      <c r="A8" s="178" t="s">
        <v>244</v>
      </c>
      <c r="C8" s="61" t="s">
        <v>347</v>
      </c>
    </row>
    <row r="9" spans="1:3">
      <c r="B9" s="61" t="b">
        <f>ROUND('Li-Ionen'!B22,0)=ROUND('Li-Ionen'!G20,0)</f>
        <v>1</v>
      </c>
      <c r="C9" s="61" t="str">
        <f>Sprachen!A78</f>
        <v>Summe Verkauf Schweiz muss in Tabelle 1 und Tabelle 2 übereinstimmen</v>
      </c>
    </row>
    <row r="10" spans="1:3">
      <c r="B10" s="61" t="b">
        <f>ROUND('Li-Ionen'!G17,0)=ROUND('Li-Ionen'!B40,0)</f>
        <v>1</v>
      </c>
      <c r="C10" s="61" t="str">
        <f>Sprachen!A79</f>
        <v>Summe an Bauherrschaft (Tabelle 2) muss mit Total Tabelle 3 übereinstimmen</v>
      </c>
    </row>
    <row r="11" spans="1:3">
      <c r="B11" s="61" t="b">
        <f>ROUND('Li-Ionen'!B40,0)=ROUND('Li-Ionen'!F32,0)</f>
        <v>1</v>
      </c>
      <c r="C11" s="61" t="str">
        <f>Sprachen!A80</f>
        <v>Kapazität: Total in Tabelle 3 muss mit Total in Tabelle 6 übereinstimmen</v>
      </c>
    </row>
    <row r="12" spans="1:3">
      <c r="B12" s="61" t="b">
        <f>ROUND('Li-Ionen'!C40,0)=ROUND('Li-Ionen'!G32,0)</f>
        <v>1</v>
      </c>
      <c r="C12" s="61" t="str">
        <f>Sprachen!A81</f>
        <v>Anzahl Anlagen: Total in Tabelle 3 muss mit Total in Tabelle 6 übereinstimmen</v>
      </c>
    </row>
    <row r="13" spans="1:3">
      <c r="B13" s="61" t="b">
        <f>OR(SUM('Li-Ionen'!B22,'Li-Ionen'!B40,'Li-Ionen'!C40,'Li-Ionen'!B46,'Li-Ionen'!C46,'Li-Ionen'!F32,'Li-Ionen'!G32)=0,AND(SUM('Li-Ionen'!B22,'Li-Ionen'!B40,'Li-Ionen'!C40,'Li-Ionen'!B46,'Li-Ionen'!C46,'Li-Ionen'!F32,'Li-Ionen'!G32)&lt;&gt;0,Export!E16=0))</f>
        <v>1</v>
      </c>
      <c r="C13" s="61" t="str">
        <f>Sprachen!A82</f>
        <v>Wenn keine Speicher produziert / gehandelt / installiert, Tabellen 1 bis 6 leer lassen</v>
      </c>
    </row>
    <row r="14" spans="1:3">
      <c r="B14" s="61" t="b">
        <f>'Li-Ionen'!J27=0</f>
        <v>1</v>
      </c>
      <c r="C14" s="61" t="str">
        <f>Sprachen!A83</f>
        <v>Die durchschnittliche Anlagengrösse ist ausserhalb der angegebenen Werte</v>
      </c>
    </row>
    <row r="16" spans="1:3">
      <c r="A16" s="178" t="s">
        <v>245</v>
      </c>
    </row>
    <row r="17" spans="1:5">
      <c r="B17" s="61" t="b">
        <f>ROUND(Salz!B22,0)=ROUND(Salz!G20,0)</f>
        <v>1</v>
      </c>
      <c r="C17" s="61" t="str">
        <f>Sprachen!A78</f>
        <v>Summe Verkauf Schweiz muss in Tabelle 1 und Tabelle 2 übereinstimmen</v>
      </c>
    </row>
    <row r="18" spans="1:5">
      <c r="B18" s="61" t="b">
        <f>ROUND(Salz!G17,0)=ROUND(Salz!B40,0)</f>
        <v>1</v>
      </c>
      <c r="C18" s="61" t="str">
        <f>Sprachen!A79</f>
        <v>Summe an Bauherrschaft (Tabelle 2) muss mit Total Tabelle 3 übereinstimmen</v>
      </c>
    </row>
    <row r="19" spans="1:5">
      <c r="B19" s="61" t="b">
        <f>ROUND(Salz!B40,0)=ROUND(Salz!F32,0)</f>
        <v>1</v>
      </c>
      <c r="C19" s="61" t="str">
        <f>Sprachen!A80</f>
        <v>Kapazität: Total in Tabelle 3 muss mit Total in Tabelle 6 übereinstimmen</v>
      </c>
    </row>
    <row r="20" spans="1:5">
      <c r="B20" s="61" t="b">
        <f>ROUND(Salz!C40,0)=ROUND(Salz!G32,0)</f>
        <v>1</v>
      </c>
      <c r="C20" s="61" t="str">
        <f>Sprachen!A81</f>
        <v>Anzahl Anlagen: Total in Tabelle 3 muss mit Total in Tabelle 6 übereinstimmen</v>
      </c>
    </row>
    <row r="21" spans="1:5">
      <c r="B21" s="61" t="b">
        <f>OR(SUM(Salz!B22,Salz!B40,Salz!C40,Salz!B46,Salz!C46,Salz!F32,Salz!G32)=0,AND(SUM(Salz!B22,Salz!B40,Salz!C40,Salz!B46,Salz!C46,Salz!F32,Salz!G32)&lt;&gt;0,Export!E16=0))</f>
        <v>1</v>
      </c>
      <c r="C21" s="61" t="str">
        <f>Sprachen!A82</f>
        <v>Wenn keine Speicher produziert / gehandelt / installiert, Tabellen 1 bis 6 leer lassen</v>
      </c>
    </row>
    <row r="22" spans="1:5">
      <c r="B22" s="61" t="b">
        <f>Salz!J27=0</f>
        <v>1</v>
      </c>
      <c r="C22" s="61" t="str">
        <f>Sprachen!A83</f>
        <v>Die durchschnittliche Anlagengrösse ist ausserhalb der angegebenen Werte</v>
      </c>
    </row>
    <row r="24" spans="1:5">
      <c r="A24" s="178" t="s">
        <v>246</v>
      </c>
      <c r="B24" s="61" t="b">
        <f>ROUND(Andere!B22,0)=ROUND(Andere!G20,0)</f>
        <v>1</v>
      </c>
      <c r="C24" s="61" t="str">
        <f>Sprachen!A78</f>
        <v>Summe Verkauf Schweiz muss in Tabelle 1 und Tabelle 2 übereinstimmen</v>
      </c>
    </row>
    <row r="25" spans="1:5">
      <c r="B25" s="61" t="b">
        <f>ROUND(Andere!G17,0)=ROUND(Andere!B40,0)</f>
        <v>1</v>
      </c>
      <c r="C25" s="61" t="str">
        <f>Sprachen!A79</f>
        <v>Summe an Bauherrschaft (Tabelle 2) muss mit Total Tabelle 3 übereinstimmen</v>
      </c>
    </row>
    <row r="26" spans="1:5">
      <c r="B26" s="61" t="b">
        <f>ROUND(Andere!B40,0)=ROUND(Andere!F32,0)</f>
        <v>1</v>
      </c>
      <c r="C26" s="61" t="str">
        <f>Sprachen!A80</f>
        <v>Kapazität: Total in Tabelle 3 muss mit Total in Tabelle 6 übereinstimmen</v>
      </c>
    </row>
    <row r="27" spans="1:5">
      <c r="B27" s="61" t="b">
        <f>ROUND(Andere!C40,0)=ROUND(Andere!G32,0)</f>
        <v>1</v>
      </c>
      <c r="C27" s="61" t="str">
        <f>Sprachen!A81</f>
        <v>Anzahl Anlagen: Total in Tabelle 3 muss mit Total in Tabelle 6 übereinstimmen</v>
      </c>
    </row>
    <row r="28" spans="1:5">
      <c r="B28" s="61" t="b">
        <f>OR(SUM(Andere!B22,Andere!B40,Andere!C40,Andere!B46,Andere!C46,Andere!F32,Andere!G32)=0,AND(SUM(Andere!B22,Andere!B40,Andere!C40,Andere!B46,Andere!C46,Andere!F32,Andere!G32)&lt;&gt;0,Export!E16=0))</f>
        <v>1</v>
      </c>
      <c r="C28" s="61" t="str">
        <f>Sprachen!A82</f>
        <v>Wenn keine Speicher produziert / gehandelt / installiert, Tabellen 1 bis 6 leer lassen</v>
      </c>
    </row>
    <row r="29" spans="1:5">
      <c r="B29" s="61" t="b">
        <f>Andere!J27=0</f>
        <v>1</v>
      </c>
      <c r="C29" s="61" t="str">
        <f>Sprachen!A83</f>
        <v>Die durchschnittliche Anlagengrösse ist ausserhalb der angegebenen Werte</v>
      </c>
    </row>
    <row r="32" spans="1:5">
      <c r="A32" s="61" t="s">
        <v>190</v>
      </c>
      <c r="B32" s="163" t="s">
        <v>192</v>
      </c>
      <c r="C32" s="61" t="s">
        <v>238</v>
      </c>
      <c r="E32" s="61" t="s">
        <v>278</v>
      </c>
    </row>
    <row r="33" spans="2:5">
      <c r="B33" s="163" t="s">
        <v>237</v>
      </c>
      <c r="C33" s="61" t="s">
        <v>239</v>
      </c>
      <c r="E33" s="61" t="s">
        <v>279</v>
      </c>
    </row>
    <row r="34" spans="2:5">
      <c r="B34" s="162" t="s">
        <v>242</v>
      </c>
      <c r="C34" s="61" t="s">
        <v>243</v>
      </c>
      <c r="E34" s="61" t="s">
        <v>278</v>
      </c>
    </row>
    <row r="35" spans="2:5">
      <c r="B35" s="162" t="s">
        <v>247</v>
      </c>
      <c r="C35" s="61" t="s">
        <v>248</v>
      </c>
      <c r="E35" s="61" t="s">
        <v>278</v>
      </c>
    </row>
    <row r="36" spans="2:5">
      <c r="B36" s="162" t="s">
        <v>280</v>
      </c>
      <c r="C36" s="61" t="s">
        <v>281</v>
      </c>
      <c r="E36" s="61" t="s">
        <v>279</v>
      </c>
    </row>
    <row r="37" spans="2:5">
      <c r="B37" s="162" t="s">
        <v>306</v>
      </c>
      <c r="C37" s="61" t="s">
        <v>308</v>
      </c>
      <c r="E37" s="61" t="s">
        <v>307</v>
      </c>
    </row>
    <row r="38" spans="2:5">
      <c r="B38" s="162" t="s">
        <v>309</v>
      </c>
      <c r="C38" s="61" t="s">
        <v>341</v>
      </c>
      <c r="E38" s="61" t="s">
        <v>279</v>
      </c>
    </row>
    <row r="39" spans="2:5">
      <c r="B39" s="162" t="s">
        <v>358</v>
      </c>
      <c r="C39" s="61" t="s">
        <v>359</v>
      </c>
      <c r="E39" s="61" t="s">
        <v>279</v>
      </c>
    </row>
  </sheetData>
  <phoneticPr fontId="24" type="noConversion"/>
  <pageMargins left="0.7" right="0.7" top="0.78740157499999996" bottom="0.78740157499999996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DA055-78BA-4C9F-92D3-1AA370BB1BC0}">
  <sheetPr codeName="Tabelle5">
    <pageSetUpPr fitToPage="1"/>
  </sheetPr>
  <dimension ref="A1:DL280"/>
  <sheetViews>
    <sheetView workbookViewId="0">
      <selection activeCell="D28" sqref="D28"/>
    </sheetView>
  </sheetViews>
  <sheetFormatPr baseColWidth="10" defaultColWidth="11.42578125" defaultRowHeight="14.25" outlineLevelRow="1" outlineLevelCol="1"/>
  <cols>
    <col min="1" max="1" width="4.7109375" style="78" customWidth="1"/>
    <col min="2" max="2" width="15.7109375" style="78" customWidth="1"/>
    <col min="3" max="3" width="7" style="78" customWidth="1"/>
    <col min="4" max="4" width="25.85546875" style="78" customWidth="1"/>
    <col min="5" max="5" width="38.28515625" style="78" customWidth="1"/>
    <col min="6" max="6" width="1.7109375" style="78" customWidth="1"/>
    <col min="7" max="7" width="15.85546875" style="78" customWidth="1"/>
    <col min="8" max="8" width="30.7109375" style="78" customWidth="1"/>
    <col min="9" max="9" width="10.85546875" style="78" customWidth="1"/>
    <col min="10" max="10" width="2.42578125" style="78" customWidth="1"/>
    <col min="11" max="11" width="3" style="77" customWidth="1"/>
    <col min="12" max="12" width="10" style="78" customWidth="1"/>
    <col min="13" max="13" width="17.7109375" style="87" customWidth="1"/>
    <col min="14" max="14" width="17.5703125" style="78" customWidth="1"/>
    <col min="15" max="15" width="8.42578125" style="78" customWidth="1"/>
    <col min="16" max="16" width="5.140625" style="78" customWidth="1"/>
    <col min="17" max="17" width="5.7109375" style="78" customWidth="1"/>
    <col min="18" max="22" width="9.5703125" style="78" customWidth="1"/>
    <col min="23" max="23" width="10.140625" style="78" customWidth="1"/>
    <col min="24" max="26" width="9.5703125" style="78" customWidth="1"/>
    <col min="27" max="27" width="10.5703125" style="78" customWidth="1"/>
    <col min="28" max="30" width="7.42578125" style="78" customWidth="1"/>
    <col min="31" max="31" width="9.140625" style="78" customWidth="1"/>
    <col min="32" max="34" width="7.42578125" style="78" customWidth="1"/>
    <col min="35" max="35" width="9.140625" style="78" customWidth="1"/>
    <col min="36" max="38" width="7.42578125" style="78" customWidth="1"/>
    <col min="39" max="39" width="9.140625" style="78" customWidth="1"/>
    <col min="40" max="42" width="7.42578125" style="78" customWidth="1"/>
    <col min="43" max="43" width="9.140625" style="78" customWidth="1"/>
    <col min="44" max="46" width="7.42578125" style="78" customWidth="1"/>
    <col min="47" max="47" width="9.140625" style="78" customWidth="1"/>
    <col min="48" max="50" width="7.42578125" style="78" customWidth="1"/>
    <col min="51" max="51" width="9.140625" style="78" customWidth="1"/>
    <col min="52" max="54" width="7.42578125" style="78" customWidth="1"/>
    <col min="55" max="55" width="9.140625" style="78" customWidth="1"/>
    <col min="56" max="58" width="7.42578125" style="78" customWidth="1"/>
    <col min="59" max="59" width="9.140625" style="78" customWidth="1"/>
    <col min="60" max="62" width="7.42578125" style="78" customWidth="1"/>
    <col min="63" max="63" width="9.140625" style="78" customWidth="1"/>
    <col min="64" max="66" width="6.85546875" style="78" customWidth="1"/>
    <col min="67" max="67" width="8.42578125" style="78" customWidth="1"/>
    <col min="68" max="70" width="6.85546875" style="78" customWidth="1"/>
    <col min="71" max="71" width="8.42578125" style="78" customWidth="1"/>
    <col min="72" max="74" width="6.85546875" style="78" customWidth="1"/>
    <col min="75" max="75" width="8.42578125" style="78" customWidth="1"/>
    <col min="76" max="78" width="6.85546875" style="78" customWidth="1"/>
    <col min="79" max="79" width="8.42578125" style="78" customWidth="1"/>
    <col min="80" max="82" width="6.85546875" style="78" customWidth="1"/>
    <col min="83" max="83" width="8.42578125" style="78" customWidth="1"/>
    <col min="84" max="86" width="6.85546875" style="78" customWidth="1"/>
    <col min="87" max="87" width="8.42578125" style="78" customWidth="1"/>
    <col min="88" max="90" width="6.85546875" style="78" customWidth="1"/>
    <col min="91" max="91" width="8.42578125" style="78" customWidth="1"/>
    <col min="92" max="95" width="6.85546875" style="78" customWidth="1"/>
    <col min="96" max="96" width="8.5703125" style="78" customWidth="1"/>
    <col min="97" max="98" width="6.85546875" style="78" customWidth="1"/>
    <col min="99" max="105" width="8.42578125" style="78" customWidth="1"/>
    <col min="106" max="109" width="5.42578125" style="78" customWidth="1" outlineLevel="1"/>
    <col min="110" max="110" width="5.85546875" style="78" customWidth="1"/>
    <col min="111" max="111" width="3.140625" style="78" customWidth="1"/>
    <col min="112" max="115" width="10.42578125" style="78" customWidth="1"/>
    <col min="116" max="16384" width="11.42578125" style="78"/>
  </cols>
  <sheetData>
    <row r="1" spans="1:111" s="76" customFormat="1" ht="18">
      <c r="A1" s="75" t="s">
        <v>241</v>
      </c>
      <c r="K1" s="77"/>
      <c r="DB1" s="78"/>
      <c r="DC1" s="78"/>
      <c r="DD1" s="78"/>
      <c r="DE1" s="78"/>
      <c r="DF1" s="78"/>
      <c r="DG1" s="78"/>
    </row>
    <row r="2" spans="1:111" s="76" customFormat="1" ht="24.75" customHeight="1">
      <c r="A2" s="79" t="s">
        <v>240</v>
      </c>
      <c r="K2" s="77"/>
      <c r="DB2" s="78"/>
      <c r="DC2" s="78"/>
      <c r="DD2" s="78"/>
      <c r="DE2" s="78"/>
      <c r="DF2" s="78"/>
      <c r="DG2" s="78"/>
    </row>
    <row r="3" spans="1:111" s="76" customFormat="1" ht="21" customHeight="1">
      <c r="E3" s="180" t="s">
        <v>277</v>
      </c>
      <c r="G3" s="176"/>
      <c r="H3" s="80"/>
      <c r="I3" s="81"/>
      <c r="K3" s="77"/>
      <c r="M3" s="182" t="s">
        <v>303</v>
      </c>
      <c r="N3" s="182"/>
      <c r="O3" s="182"/>
      <c r="P3" s="182"/>
      <c r="DB3" s="78"/>
      <c r="DC3" s="78"/>
      <c r="DD3" s="78"/>
      <c r="DE3" s="78"/>
      <c r="DF3" s="78"/>
      <c r="DG3" s="78"/>
    </row>
    <row r="4" spans="1:111" s="76" customFormat="1" ht="6" customHeight="1" thickBot="1">
      <c r="K4" s="77"/>
      <c r="DB4" s="78"/>
      <c r="DC4" s="78"/>
      <c r="DD4" s="78"/>
      <c r="DE4" s="78"/>
      <c r="DF4" s="78"/>
      <c r="DG4" s="78"/>
    </row>
    <row r="5" spans="1:111" ht="15" customHeight="1" thickBot="1">
      <c r="A5" s="76"/>
      <c r="B5" s="82" t="s">
        <v>137</v>
      </c>
      <c r="C5" s="83"/>
      <c r="D5" s="84" t="str">
        <f ca="1">MID(D7,SEARCH("[",D7)+1,8)</f>
        <v>SSOE_202</v>
      </c>
      <c r="E5" s="85" t="str">
        <f ca="1">D5</f>
        <v>SSOE_202</v>
      </c>
      <c r="F5" s="76"/>
      <c r="G5" s="86" t="s">
        <v>138</v>
      </c>
      <c r="H5" s="76"/>
      <c r="I5" s="76"/>
      <c r="J5" s="76"/>
      <c r="L5" s="76"/>
      <c r="M5" s="181" t="s">
        <v>282</v>
      </c>
      <c r="N5" s="181" t="s">
        <v>137</v>
      </c>
      <c r="O5" s="181"/>
      <c r="P5" s="181">
        <v>1</v>
      </c>
    </row>
    <row r="6" spans="1:111" ht="12">
      <c r="A6" s="76"/>
      <c r="B6" s="88" t="s">
        <v>139</v>
      </c>
      <c r="C6" s="88"/>
      <c r="D6" s="89" t="s">
        <v>140</v>
      </c>
      <c r="E6" s="90" t="str">
        <f>"Import"</f>
        <v>Import</v>
      </c>
      <c r="F6" s="76"/>
      <c r="G6" s="76"/>
      <c r="H6" s="76"/>
      <c r="I6" s="76"/>
      <c r="J6" s="76"/>
      <c r="L6" s="76"/>
      <c r="M6" s="181"/>
      <c r="N6" s="181" t="s">
        <v>139</v>
      </c>
      <c r="O6" s="181"/>
      <c r="P6" s="181">
        <v>2</v>
      </c>
    </row>
    <row r="7" spans="1:111" ht="15" customHeight="1">
      <c r="A7" s="76"/>
      <c r="B7" s="91" t="s">
        <v>141</v>
      </c>
      <c r="C7" s="91"/>
      <c r="D7" s="92" t="str" cm="1">
        <f t="array" aca="1" ref="D7" ca="1">CELL("dateiname")</f>
        <v>C:\ALW-D Daten\Akt Verband Swissolar neu\Projekte aktuell\2025 SSOE\Formulare\Form - Vorbereitung\[SSOE_2025_Formular_Speicher_dfi1_20251202.xlsx]Andere</v>
      </c>
      <c r="E7" s="92" t="str">
        <f ca="1">D7</f>
        <v>C:\ALW-D Daten\Akt Verband Swissolar neu\Projekte aktuell\2025 SSOE\Formulare\Form - Vorbereitung\[SSOE_2025_Formular_Speicher_dfi1_20251202.xlsx]Andere</v>
      </c>
      <c r="F7" s="76"/>
      <c r="G7" s="76"/>
      <c r="H7" s="76"/>
      <c r="I7" s="76"/>
      <c r="J7" s="76"/>
      <c r="L7" s="76"/>
      <c r="M7" s="181"/>
      <c r="N7" s="181" t="s">
        <v>141</v>
      </c>
      <c r="O7" s="181"/>
      <c r="P7" s="181">
        <v>3</v>
      </c>
    </row>
    <row r="8" spans="1:111" ht="15" customHeight="1">
      <c r="A8" s="76"/>
      <c r="B8" s="88" t="s">
        <v>21</v>
      </c>
      <c r="C8" s="88"/>
      <c r="D8" s="88">
        <f>Andere!G1</f>
        <v>2025</v>
      </c>
      <c r="E8" s="88">
        <f>D8</f>
        <v>2025</v>
      </c>
      <c r="F8" s="76"/>
      <c r="G8" s="76"/>
      <c r="H8" s="76"/>
      <c r="I8" s="76"/>
      <c r="J8" s="76"/>
      <c r="L8" s="76"/>
      <c r="M8" s="181"/>
      <c r="N8" s="181" t="s">
        <v>21</v>
      </c>
      <c r="O8" s="181"/>
      <c r="P8" s="181">
        <v>4</v>
      </c>
    </row>
    <row r="9" spans="1:111" ht="12">
      <c r="A9" s="76"/>
      <c r="B9" s="91" t="s">
        <v>142</v>
      </c>
      <c r="C9" s="91"/>
      <c r="D9" s="93" t="str">
        <f>Sprache</f>
        <v>Deutsch</v>
      </c>
      <c r="E9" s="94" t="str">
        <f>D9</f>
        <v>Deutsch</v>
      </c>
      <c r="F9" s="76"/>
      <c r="G9" s="76"/>
      <c r="H9" s="76"/>
      <c r="I9" s="76"/>
      <c r="J9" s="76"/>
      <c r="L9" s="76"/>
      <c r="M9" s="181" t="s">
        <v>283</v>
      </c>
      <c r="N9" s="181" t="s">
        <v>284</v>
      </c>
      <c r="O9" s="181"/>
      <c r="P9" s="181">
        <v>5</v>
      </c>
    </row>
    <row r="10" spans="1:111" ht="12">
      <c r="A10" s="76"/>
      <c r="B10" s="88" t="s">
        <v>29</v>
      </c>
      <c r="C10" s="88"/>
      <c r="D10" s="88" t="str">
        <f>Andere!B5</f>
        <v/>
      </c>
      <c r="E10" s="95" t="str">
        <f>IF(D10=0,"-",D10)</f>
        <v/>
      </c>
      <c r="F10" s="76"/>
      <c r="G10" s="76"/>
      <c r="H10" s="76"/>
      <c r="I10" s="76"/>
      <c r="J10" s="76"/>
      <c r="L10" s="76"/>
      <c r="M10" s="181"/>
      <c r="N10" s="181" t="s">
        <v>29</v>
      </c>
      <c r="O10" s="181"/>
      <c r="P10" s="181">
        <v>6</v>
      </c>
    </row>
    <row r="11" spans="1:111" ht="12">
      <c r="A11" s="76"/>
      <c r="B11" s="96" t="s">
        <v>30</v>
      </c>
      <c r="C11" s="96"/>
      <c r="D11" s="96" t="str">
        <f>Andere!B6</f>
        <v/>
      </c>
      <c r="E11" s="97" t="str">
        <f t="shared" ref="E11:E15" si="0">IF(D11=0,"-",D11)</f>
        <v/>
      </c>
      <c r="F11" s="76"/>
      <c r="G11" s="76"/>
      <c r="H11" s="76"/>
      <c r="I11" s="76"/>
      <c r="J11" s="76"/>
      <c r="L11" s="76"/>
      <c r="M11" s="181"/>
      <c r="N11" s="181" t="s">
        <v>30</v>
      </c>
      <c r="O11" s="181"/>
      <c r="P11" s="181">
        <v>7</v>
      </c>
    </row>
    <row r="12" spans="1:111" ht="12">
      <c r="A12" s="76"/>
      <c r="B12" s="96" t="s">
        <v>3</v>
      </c>
      <c r="C12" s="96"/>
      <c r="D12" s="96" t="str">
        <f>Andere!B7</f>
        <v/>
      </c>
      <c r="E12" s="97" t="str">
        <f t="shared" si="0"/>
        <v/>
      </c>
      <c r="F12" s="76"/>
      <c r="G12" s="76"/>
      <c r="H12" s="76"/>
      <c r="I12" s="76"/>
      <c r="J12" s="76"/>
      <c r="L12" s="76"/>
      <c r="M12" s="181"/>
      <c r="N12" s="181" t="s">
        <v>3</v>
      </c>
      <c r="O12" s="181"/>
      <c r="P12" s="181">
        <v>8</v>
      </c>
    </row>
    <row r="13" spans="1:111" ht="12">
      <c r="A13" s="76"/>
      <c r="B13" s="96" t="s">
        <v>4</v>
      </c>
      <c r="C13" s="96"/>
      <c r="D13" s="96" t="str">
        <f>Andere!B8</f>
        <v/>
      </c>
      <c r="E13" s="97" t="str">
        <f t="shared" si="0"/>
        <v/>
      </c>
      <c r="F13" s="76"/>
      <c r="G13" s="76"/>
      <c r="H13" s="76"/>
      <c r="I13" s="76"/>
      <c r="J13" s="76"/>
      <c r="L13" s="76"/>
      <c r="M13" s="181"/>
      <c r="N13" s="181" t="s">
        <v>4</v>
      </c>
      <c r="O13" s="181"/>
      <c r="P13" s="181">
        <v>9</v>
      </c>
    </row>
    <row r="14" spans="1:111" ht="12">
      <c r="A14" s="76"/>
      <c r="B14" s="96" t="s">
        <v>31</v>
      </c>
      <c r="C14" s="96"/>
      <c r="D14" s="96" t="str">
        <f>Andere!B9</f>
        <v/>
      </c>
      <c r="E14" s="97" t="str">
        <f t="shared" si="0"/>
        <v/>
      </c>
      <c r="F14" s="76"/>
      <c r="G14" s="76"/>
      <c r="H14" s="76"/>
      <c r="I14" s="76"/>
      <c r="J14" s="76"/>
      <c r="L14" s="76"/>
      <c r="M14" s="181"/>
      <c r="N14" s="181" t="s">
        <v>31</v>
      </c>
      <c r="O14" s="181"/>
      <c r="P14" s="181">
        <v>10</v>
      </c>
    </row>
    <row r="15" spans="1:111" ht="12">
      <c r="A15" s="76"/>
      <c r="B15" s="98" t="s">
        <v>27</v>
      </c>
      <c r="C15" s="98"/>
      <c r="D15" s="98" t="str">
        <f>Andere!B10</f>
        <v/>
      </c>
      <c r="E15" s="99" t="str">
        <f t="shared" si="0"/>
        <v/>
      </c>
      <c r="F15" s="76"/>
      <c r="G15" s="76"/>
      <c r="H15" s="76"/>
      <c r="I15" s="76"/>
      <c r="J15" s="76"/>
      <c r="L15" s="76"/>
      <c r="M15" s="181"/>
      <c r="N15" s="181" t="s">
        <v>27</v>
      </c>
      <c r="O15" s="181"/>
      <c r="P15" s="181">
        <v>11</v>
      </c>
    </row>
    <row r="16" spans="1:111" ht="12.75">
      <c r="A16" s="76"/>
      <c r="B16" s="100" t="s">
        <v>145</v>
      </c>
      <c r="C16" s="100"/>
      <c r="D16" s="101" t="b">
        <v>0</v>
      </c>
      <c r="E16" s="101">
        <f>IF(D16,1,0)</f>
        <v>0</v>
      </c>
      <c r="F16" s="76"/>
      <c r="G16" s="76"/>
      <c r="H16" s="102"/>
      <c r="I16" s="102"/>
      <c r="J16" s="76"/>
      <c r="L16" s="76"/>
      <c r="M16" s="181"/>
      <c r="N16" s="181" t="s">
        <v>285</v>
      </c>
      <c r="O16" s="181"/>
      <c r="P16" s="181">
        <v>12</v>
      </c>
    </row>
    <row r="17" spans="1:16" ht="12">
      <c r="A17" s="76"/>
      <c r="B17" s="88" t="s">
        <v>0</v>
      </c>
      <c r="C17" s="88"/>
      <c r="D17" s="103" t="b">
        <v>0</v>
      </c>
      <c r="E17" s="103">
        <f t="shared" ref="E17:E21" si="1">IF(D17,1,0)</f>
        <v>0</v>
      </c>
      <c r="F17" s="76"/>
      <c r="G17" s="76"/>
      <c r="H17" s="76"/>
      <c r="I17" s="76"/>
      <c r="J17" s="76"/>
      <c r="L17" s="76"/>
      <c r="M17" s="181"/>
      <c r="N17" s="181" t="s">
        <v>286</v>
      </c>
      <c r="O17" s="181"/>
      <c r="P17" s="181">
        <v>13</v>
      </c>
    </row>
    <row r="18" spans="1:16" ht="12">
      <c r="A18" s="76"/>
      <c r="B18" s="96" t="s">
        <v>1</v>
      </c>
      <c r="C18" s="96"/>
      <c r="D18" s="104" t="b">
        <v>0</v>
      </c>
      <c r="E18" s="104">
        <f t="shared" si="1"/>
        <v>0</v>
      </c>
      <c r="F18" s="76"/>
      <c r="G18" s="76"/>
      <c r="H18" s="76"/>
      <c r="I18" s="76"/>
      <c r="J18" s="76"/>
      <c r="L18" s="76"/>
      <c r="M18" s="181"/>
      <c r="N18" s="181" t="s">
        <v>287</v>
      </c>
      <c r="O18" s="181"/>
      <c r="P18" s="181">
        <v>14</v>
      </c>
    </row>
    <row r="19" spans="1:16" ht="12">
      <c r="A19" s="76"/>
      <c r="B19" s="96" t="s">
        <v>146</v>
      </c>
      <c r="C19" s="96"/>
      <c r="D19" s="104" t="b">
        <v>0</v>
      </c>
      <c r="E19" s="104">
        <f t="shared" si="1"/>
        <v>0</v>
      </c>
      <c r="F19" s="76"/>
      <c r="G19" s="76"/>
      <c r="H19" s="76"/>
      <c r="I19" s="76"/>
      <c r="J19" s="76"/>
      <c r="L19" s="76"/>
      <c r="M19" s="181"/>
      <c r="N19" s="181" t="s">
        <v>288</v>
      </c>
      <c r="O19" s="181"/>
      <c r="P19" s="181">
        <v>15</v>
      </c>
    </row>
    <row r="20" spans="1:16" ht="12.75">
      <c r="A20" s="76"/>
      <c r="B20" s="96" t="s">
        <v>78</v>
      </c>
      <c r="C20" s="96"/>
      <c r="D20" s="104" t="b">
        <v>0</v>
      </c>
      <c r="E20" s="104">
        <f t="shared" si="1"/>
        <v>0</v>
      </c>
      <c r="F20" s="76"/>
      <c r="G20" s="76"/>
      <c r="H20" s="102"/>
      <c r="I20" s="102"/>
      <c r="J20" s="76"/>
      <c r="L20" s="76"/>
      <c r="M20" s="181"/>
      <c r="N20" s="181" t="s">
        <v>289</v>
      </c>
      <c r="O20" s="181"/>
      <c r="P20" s="181">
        <v>16</v>
      </c>
    </row>
    <row r="21" spans="1:16" ht="12">
      <c r="A21" s="76"/>
      <c r="B21" s="91" t="s">
        <v>5</v>
      </c>
      <c r="C21" s="91"/>
      <c r="D21" s="105" t="b">
        <v>0</v>
      </c>
      <c r="E21" s="105">
        <f t="shared" si="1"/>
        <v>0</v>
      </c>
      <c r="F21" s="76"/>
      <c r="G21" s="76"/>
      <c r="H21" s="76"/>
      <c r="I21" s="76"/>
      <c r="J21" s="76"/>
      <c r="L21" s="76"/>
      <c r="M21" s="181"/>
      <c r="N21" s="181" t="s">
        <v>5</v>
      </c>
      <c r="O21" s="181"/>
      <c r="P21" s="181">
        <v>17</v>
      </c>
    </row>
    <row r="22" spans="1:16" ht="12">
      <c r="A22" s="76"/>
      <c r="B22" s="88" t="s">
        <v>15</v>
      </c>
      <c r="C22" s="88"/>
      <c r="D22" s="103"/>
      <c r="E22" s="106"/>
      <c r="F22" s="76"/>
      <c r="G22" s="76"/>
      <c r="H22" s="76"/>
      <c r="I22" s="76"/>
      <c r="J22" s="76"/>
      <c r="L22" s="76"/>
      <c r="M22" s="181" t="s">
        <v>290</v>
      </c>
      <c r="N22" s="181" t="s">
        <v>15</v>
      </c>
      <c r="O22" s="181"/>
      <c r="P22" s="181">
        <v>18</v>
      </c>
    </row>
    <row r="23" spans="1:16" ht="12">
      <c r="A23" s="76"/>
      <c r="B23" s="96" t="s">
        <v>147</v>
      </c>
      <c r="C23" s="96"/>
      <c r="D23" s="104"/>
      <c r="E23" s="97" t="s">
        <v>360</v>
      </c>
      <c r="F23" s="76"/>
      <c r="G23" s="76"/>
      <c r="H23" s="76"/>
      <c r="I23" s="76"/>
      <c r="J23" s="76"/>
      <c r="L23" s="76"/>
      <c r="M23" s="181"/>
      <c r="N23" s="181" t="s">
        <v>291</v>
      </c>
      <c r="O23" s="181"/>
      <c r="P23" s="181">
        <v>19</v>
      </c>
    </row>
    <row r="24" spans="1:16" ht="12">
      <c r="A24" s="76"/>
      <c r="B24" s="96" t="s">
        <v>148</v>
      </c>
      <c r="C24" s="96"/>
      <c r="D24" s="107"/>
      <c r="E24" s="108"/>
      <c r="F24" s="76"/>
      <c r="G24" s="76"/>
      <c r="H24" s="76"/>
      <c r="I24" s="76"/>
      <c r="J24" s="76"/>
      <c r="L24" s="76"/>
      <c r="M24" s="181"/>
      <c r="N24" s="181" t="s">
        <v>148</v>
      </c>
      <c r="O24" s="181"/>
      <c r="P24" s="181">
        <v>20</v>
      </c>
    </row>
    <row r="25" spans="1:16" ht="12">
      <c r="A25" s="76"/>
      <c r="B25" s="96" t="s">
        <v>149</v>
      </c>
      <c r="C25" s="96"/>
      <c r="D25" s="97">
        <f ca="1">NOW()</f>
        <v>46002.735830902777</v>
      </c>
      <c r="E25" s="97">
        <f ca="1">D25</f>
        <v>46002.735830902777</v>
      </c>
      <c r="F25" s="76"/>
      <c r="G25" s="76"/>
      <c r="H25" s="76"/>
      <c r="I25" s="76"/>
      <c r="J25" s="76"/>
      <c r="L25" s="76"/>
      <c r="M25" s="181"/>
      <c r="N25" s="181" t="s">
        <v>149</v>
      </c>
      <c r="O25" s="181"/>
      <c r="P25" s="181">
        <v>21</v>
      </c>
    </row>
    <row r="26" spans="1:16" ht="12">
      <c r="A26" s="76"/>
      <c r="B26" s="91" t="s">
        <v>143</v>
      </c>
      <c r="C26" s="91"/>
      <c r="D26" s="105"/>
      <c r="E26" s="94" t="s">
        <v>175</v>
      </c>
      <c r="F26" s="76"/>
      <c r="G26" s="76"/>
      <c r="H26" s="76"/>
      <c r="I26" s="76"/>
      <c r="J26" s="76"/>
      <c r="L26" s="76"/>
      <c r="M26" s="181"/>
      <c r="N26" s="181" t="s">
        <v>292</v>
      </c>
      <c r="O26" s="181"/>
      <c r="P26" s="181">
        <v>22</v>
      </c>
    </row>
    <row r="27" spans="1:16" ht="34.5" customHeight="1">
      <c r="A27" s="109"/>
      <c r="B27" s="110" t="s">
        <v>151</v>
      </c>
      <c r="C27" s="110"/>
      <c r="D27" s="111" t="str">
        <f>'Li-Ionen'!E43&amp;" // "&amp;Salz!E44&amp;" // "&amp;Salz!E43&amp;" // "&amp;Andere!E44&amp;" // "&amp;Andere!E43&amp;"  // "&amp;Andere!E44</f>
        <v xml:space="preserve"> //  //  //  //   // </v>
      </c>
      <c r="E27" s="112" t="str">
        <f>D27</f>
        <v xml:space="preserve"> //  //  //  //   // </v>
      </c>
      <c r="F27" s="76"/>
      <c r="G27" s="76"/>
      <c r="H27" s="76"/>
      <c r="I27" s="76"/>
      <c r="J27" s="76"/>
      <c r="M27" s="181"/>
      <c r="N27" s="181"/>
      <c r="O27" s="181"/>
      <c r="P27" s="181">
        <v>23</v>
      </c>
    </row>
    <row r="28" spans="1:16" ht="12">
      <c r="A28" s="168"/>
      <c r="B28" s="172" t="s">
        <v>219</v>
      </c>
      <c r="C28" s="172"/>
      <c r="D28" s="173" t="s">
        <v>220</v>
      </c>
      <c r="E28" s="171" t="s">
        <v>167</v>
      </c>
      <c r="F28" s="76"/>
      <c r="G28" s="76"/>
      <c r="H28" s="76"/>
      <c r="I28" s="76"/>
      <c r="J28" s="76"/>
      <c r="M28" s="181"/>
      <c r="N28" s="181"/>
      <c r="O28" s="181"/>
      <c r="P28" s="181">
        <v>24</v>
      </c>
    </row>
    <row r="29" spans="1:16" ht="12.75" customHeight="1">
      <c r="A29" s="211"/>
      <c r="B29" s="169" t="s">
        <v>6</v>
      </c>
      <c r="C29" s="169" t="s">
        <v>168</v>
      </c>
      <c r="D29" s="170">
        <f>'Li-Ionen'!B17</f>
        <v>0</v>
      </c>
      <c r="E29" s="170">
        <f t="shared" ref="E29:E74" si="2">D29</f>
        <v>0</v>
      </c>
      <c r="F29" s="76"/>
      <c r="G29" s="76"/>
      <c r="H29" s="76"/>
      <c r="I29" s="76"/>
      <c r="J29" s="76"/>
      <c r="M29" s="181" t="s">
        <v>293</v>
      </c>
      <c r="N29" s="181" t="s">
        <v>6</v>
      </c>
      <c r="O29" s="181" t="s">
        <v>168</v>
      </c>
      <c r="P29" s="181">
        <v>25</v>
      </c>
    </row>
    <row r="30" spans="1:16" ht="12.75" customHeight="1">
      <c r="A30" s="211"/>
      <c r="B30" s="96" t="s">
        <v>32</v>
      </c>
      <c r="C30" s="96" t="s">
        <v>168</v>
      </c>
      <c r="D30" s="114">
        <f>'Li-Ionen'!B18</f>
        <v>0</v>
      </c>
      <c r="E30" s="114">
        <f>D30</f>
        <v>0</v>
      </c>
      <c r="F30" s="76"/>
      <c r="G30" s="76"/>
      <c r="H30" s="76"/>
      <c r="I30" s="76"/>
      <c r="J30" s="76"/>
      <c r="M30" s="181"/>
      <c r="N30" s="181" t="s">
        <v>32</v>
      </c>
      <c r="O30" s="181" t="s">
        <v>168</v>
      </c>
      <c r="P30" s="181">
        <v>26</v>
      </c>
    </row>
    <row r="31" spans="1:16" ht="12">
      <c r="A31" s="211"/>
      <c r="B31" s="96" t="s">
        <v>33</v>
      </c>
      <c r="C31" s="96" t="s">
        <v>168</v>
      </c>
      <c r="D31" s="114">
        <f>'Li-Ionen'!B19</f>
        <v>0</v>
      </c>
      <c r="E31" s="114">
        <f t="shared" si="2"/>
        <v>0</v>
      </c>
      <c r="F31" s="76"/>
      <c r="G31" s="76"/>
      <c r="H31" s="76"/>
      <c r="I31" s="76"/>
      <c r="J31" s="76"/>
      <c r="M31" s="181"/>
      <c r="N31" s="181" t="s">
        <v>33</v>
      </c>
      <c r="O31" s="181" t="s">
        <v>168</v>
      </c>
      <c r="P31" s="181">
        <v>27</v>
      </c>
    </row>
    <row r="32" spans="1:16" ht="12">
      <c r="A32" s="211"/>
      <c r="B32" s="115" t="s">
        <v>8</v>
      </c>
      <c r="C32" s="96" t="s">
        <v>168</v>
      </c>
      <c r="D32" s="116">
        <f>'Li-Ionen'!B20</f>
        <v>0</v>
      </c>
      <c r="E32" s="116">
        <f t="shared" si="2"/>
        <v>0</v>
      </c>
      <c r="F32" s="76"/>
      <c r="G32" s="76"/>
      <c r="H32" s="76"/>
      <c r="I32" s="76"/>
      <c r="J32" s="76"/>
      <c r="M32" s="181"/>
      <c r="N32" s="181" t="s">
        <v>8</v>
      </c>
      <c r="O32" s="181" t="s">
        <v>168</v>
      </c>
      <c r="P32" s="181">
        <v>28</v>
      </c>
    </row>
    <row r="33" spans="1:16" ht="12">
      <c r="A33" s="211"/>
      <c r="B33" s="96" t="s">
        <v>153</v>
      </c>
      <c r="C33" s="96" t="s">
        <v>168</v>
      </c>
      <c r="D33" s="114">
        <f>'Li-Ionen'!B21</f>
        <v>0</v>
      </c>
      <c r="E33" s="114">
        <f t="shared" si="2"/>
        <v>0</v>
      </c>
      <c r="F33" s="76"/>
      <c r="G33" s="76"/>
      <c r="H33" s="76"/>
      <c r="I33" s="76"/>
      <c r="J33" s="76"/>
      <c r="M33" s="181"/>
      <c r="N33" s="181" t="s">
        <v>153</v>
      </c>
      <c r="O33" s="181" t="s">
        <v>168</v>
      </c>
      <c r="P33" s="181">
        <v>29</v>
      </c>
    </row>
    <row r="34" spans="1:16" ht="12">
      <c r="A34" s="211"/>
      <c r="B34" s="117" t="s">
        <v>154</v>
      </c>
      <c r="C34" s="91" t="s">
        <v>152</v>
      </c>
      <c r="D34" s="118">
        <f>'Li-Ionen'!B22</f>
        <v>0</v>
      </c>
      <c r="E34" s="118">
        <f t="shared" si="2"/>
        <v>0</v>
      </c>
      <c r="F34" s="76"/>
      <c r="G34" s="76"/>
      <c r="H34" s="76"/>
      <c r="I34" s="76"/>
      <c r="J34" s="76"/>
      <c r="M34" s="181"/>
      <c r="N34" s="181" t="s">
        <v>154</v>
      </c>
      <c r="O34" s="181" t="s">
        <v>168</v>
      </c>
      <c r="P34" s="181">
        <v>30</v>
      </c>
    </row>
    <row r="35" spans="1:16" ht="12" customHeight="1">
      <c r="A35" s="213" t="s">
        <v>155</v>
      </c>
      <c r="B35" s="88" t="s">
        <v>34</v>
      </c>
      <c r="C35" s="88" t="s">
        <v>168</v>
      </c>
      <c r="D35" s="113">
        <f>'Li-Ionen'!G17</f>
        <v>0</v>
      </c>
      <c r="E35" s="113">
        <f>D35</f>
        <v>0</v>
      </c>
      <c r="F35" s="76"/>
      <c r="G35" s="76"/>
      <c r="H35" s="76"/>
      <c r="I35" s="76"/>
      <c r="J35" s="76"/>
      <c r="M35" s="181" t="s">
        <v>155</v>
      </c>
      <c r="N35" s="181" t="s">
        <v>34</v>
      </c>
      <c r="O35" s="181" t="s">
        <v>168</v>
      </c>
      <c r="P35" s="181">
        <v>31</v>
      </c>
    </row>
    <row r="36" spans="1:16" ht="12">
      <c r="A36" s="211"/>
      <c r="B36" s="96" t="s">
        <v>156</v>
      </c>
      <c r="C36" s="96" t="s">
        <v>168</v>
      </c>
      <c r="D36" s="114">
        <f>'Li-Ionen'!G18</f>
        <v>0</v>
      </c>
      <c r="E36" s="114">
        <f t="shared" si="2"/>
        <v>0</v>
      </c>
      <c r="F36" s="76"/>
      <c r="G36" s="76"/>
      <c r="H36" s="76"/>
      <c r="I36" s="76"/>
      <c r="J36" s="76"/>
      <c r="M36" s="181"/>
      <c r="N36" s="181" t="s">
        <v>156</v>
      </c>
      <c r="O36" s="181" t="s">
        <v>168</v>
      </c>
      <c r="P36" s="181">
        <v>32</v>
      </c>
    </row>
    <row r="37" spans="1:16" ht="12">
      <c r="A37" s="211"/>
      <c r="B37" s="96" t="s">
        <v>157</v>
      </c>
      <c r="C37" s="96" t="s">
        <v>168</v>
      </c>
      <c r="D37" s="114">
        <f>'Li-Ionen'!G19</f>
        <v>0</v>
      </c>
      <c r="E37" s="114">
        <f t="shared" si="2"/>
        <v>0</v>
      </c>
      <c r="F37" s="76"/>
      <c r="G37" s="76"/>
      <c r="H37" s="76"/>
      <c r="I37" s="76"/>
      <c r="J37" s="76"/>
      <c r="M37" s="181"/>
      <c r="N37" s="181" t="s">
        <v>157</v>
      </c>
      <c r="O37" s="181" t="s">
        <v>168</v>
      </c>
      <c r="P37" s="181">
        <v>33</v>
      </c>
    </row>
    <row r="38" spans="1:16" ht="12">
      <c r="A38" s="212"/>
      <c r="B38" s="119" t="s">
        <v>154</v>
      </c>
      <c r="C38" s="98" t="s">
        <v>152</v>
      </c>
      <c r="D38" s="120">
        <f>'Li-Ionen'!G20</f>
        <v>0</v>
      </c>
      <c r="E38" s="120">
        <f t="shared" si="2"/>
        <v>0</v>
      </c>
      <c r="F38" s="76"/>
      <c r="G38" s="76"/>
      <c r="H38" s="76"/>
      <c r="I38" s="121"/>
      <c r="J38" s="76"/>
      <c r="M38" s="181"/>
      <c r="N38" s="181" t="s">
        <v>154</v>
      </c>
      <c r="O38" s="181" t="s">
        <v>168</v>
      </c>
      <c r="P38" s="181">
        <v>34</v>
      </c>
    </row>
    <row r="39" spans="1:16" ht="12">
      <c r="A39" s="213" t="s">
        <v>158</v>
      </c>
      <c r="B39" s="122" t="s">
        <v>159</v>
      </c>
      <c r="C39" s="122"/>
      <c r="D39" s="123">
        <f>SUM(D40:D50)</f>
        <v>0</v>
      </c>
      <c r="E39" s="123">
        <f t="shared" si="2"/>
        <v>0</v>
      </c>
      <c r="F39" s="76"/>
      <c r="G39" s="76"/>
      <c r="H39" s="124"/>
      <c r="I39" s="121"/>
      <c r="J39" s="76"/>
      <c r="M39" s="181" t="s">
        <v>158</v>
      </c>
      <c r="N39" s="181" t="s">
        <v>159</v>
      </c>
      <c r="O39" s="181" t="s">
        <v>168</v>
      </c>
      <c r="P39" s="181">
        <v>35</v>
      </c>
    </row>
    <row r="40" spans="1:16" ht="12">
      <c r="A40" s="211"/>
      <c r="B40" s="125" t="s">
        <v>160</v>
      </c>
      <c r="C40" s="96" t="s">
        <v>168</v>
      </c>
      <c r="D40" s="126">
        <f>'Li-Ionen'!B29</f>
        <v>0</v>
      </c>
      <c r="E40" s="126">
        <f t="shared" si="2"/>
        <v>0</v>
      </c>
      <c r="F40" s="76"/>
      <c r="G40" s="76"/>
      <c r="H40" s="76"/>
      <c r="I40" s="121"/>
      <c r="J40" s="76"/>
      <c r="M40" s="181"/>
      <c r="N40" s="181" t="s">
        <v>160</v>
      </c>
      <c r="O40" s="181" t="s">
        <v>168</v>
      </c>
      <c r="P40" s="181">
        <v>36</v>
      </c>
    </row>
    <row r="41" spans="1:16" ht="14.25" customHeight="1">
      <c r="A41" s="211"/>
      <c r="B41" s="125" t="s">
        <v>161</v>
      </c>
      <c r="C41" s="96" t="s">
        <v>168</v>
      </c>
      <c r="D41" s="126">
        <f>'Li-Ionen'!B30</f>
        <v>0</v>
      </c>
      <c r="E41" s="126">
        <f t="shared" si="2"/>
        <v>0</v>
      </c>
      <c r="F41" s="76"/>
      <c r="G41" s="76"/>
      <c r="H41" s="76"/>
      <c r="I41" s="121"/>
      <c r="J41" s="76"/>
      <c r="M41" s="181"/>
      <c r="N41" s="181" t="s">
        <v>161</v>
      </c>
      <c r="O41" s="181" t="s">
        <v>168</v>
      </c>
      <c r="P41" s="181">
        <v>37</v>
      </c>
    </row>
    <row r="42" spans="1:16" ht="12">
      <c r="A42" s="211"/>
      <c r="B42" s="125" t="s">
        <v>162</v>
      </c>
      <c r="C42" s="96" t="s">
        <v>168</v>
      </c>
      <c r="D42" s="126">
        <f>'Li-Ionen'!B31</f>
        <v>0</v>
      </c>
      <c r="E42" s="126">
        <f t="shared" si="2"/>
        <v>0</v>
      </c>
      <c r="F42" s="76"/>
      <c r="G42" s="76"/>
      <c r="H42" s="214"/>
      <c r="I42" s="121"/>
      <c r="J42" s="76"/>
      <c r="M42" s="181"/>
      <c r="N42" s="181" t="s">
        <v>162</v>
      </c>
      <c r="O42" s="181" t="s">
        <v>168</v>
      </c>
      <c r="P42" s="181">
        <v>38</v>
      </c>
    </row>
    <row r="43" spans="1:16" ht="12">
      <c r="A43" s="211"/>
      <c r="B43" s="125" t="s">
        <v>335</v>
      </c>
      <c r="C43" s="96" t="s">
        <v>168</v>
      </c>
      <c r="D43" s="126">
        <f>'Li-Ionen'!B32</f>
        <v>0</v>
      </c>
      <c r="E43" s="126">
        <f t="shared" si="2"/>
        <v>0</v>
      </c>
      <c r="F43" s="76"/>
      <c r="G43" s="76"/>
      <c r="H43" s="214"/>
      <c r="I43" s="121"/>
      <c r="J43" s="76"/>
      <c r="M43" s="181"/>
      <c r="N43" s="181" t="s">
        <v>335</v>
      </c>
      <c r="O43" s="181" t="s">
        <v>168</v>
      </c>
      <c r="P43" s="181">
        <v>39</v>
      </c>
    </row>
    <row r="44" spans="1:16" ht="12">
      <c r="A44" s="211"/>
      <c r="B44" s="125" t="s">
        <v>336</v>
      </c>
      <c r="C44" s="96" t="s">
        <v>168</v>
      </c>
      <c r="D44" s="126">
        <f>'Li-Ionen'!B33</f>
        <v>0</v>
      </c>
      <c r="E44" s="126">
        <f t="shared" si="2"/>
        <v>0</v>
      </c>
      <c r="F44" s="76"/>
      <c r="G44" s="76"/>
      <c r="H44" s="214"/>
      <c r="I44" s="121"/>
      <c r="J44" s="76"/>
      <c r="M44" s="181"/>
      <c r="N44" s="181" t="s">
        <v>336</v>
      </c>
      <c r="O44" s="181" t="s">
        <v>168</v>
      </c>
      <c r="P44" s="181">
        <v>40</v>
      </c>
    </row>
    <row r="45" spans="1:16" ht="12">
      <c r="A45" s="211"/>
      <c r="B45" s="125" t="s">
        <v>163</v>
      </c>
      <c r="C45" s="96" t="s">
        <v>168</v>
      </c>
      <c r="D45" s="126">
        <f>'Li-Ionen'!B34</f>
        <v>0</v>
      </c>
      <c r="E45" s="126">
        <f t="shared" si="2"/>
        <v>0</v>
      </c>
      <c r="F45" s="76"/>
      <c r="G45" s="76"/>
      <c r="H45" s="214"/>
      <c r="I45" s="121"/>
      <c r="J45" s="76"/>
      <c r="M45" s="181"/>
      <c r="N45" s="181" t="s">
        <v>163</v>
      </c>
      <c r="O45" s="181" t="s">
        <v>168</v>
      </c>
      <c r="P45" s="181">
        <v>41</v>
      </c>
    </row>
    <row r="46" spans="1:16" ht="12">
      <c r="A46" s="211"/>
      <c r="B46" s="125" t="s">
        <v>337</v>
      </c>
      <c r="C46" s="96" t="s">
        <v>168</v>
      </c>
      <c r="D46" s="126">
        <f>'Li-Ionen'!B35</f>
        <v>0</v>
      </c>
      <c r="E46" s="126">
        <f t="shared" si="2"/>
        <v>0</v>
      </c>
      <c r="F46" s="76"/>
      <c r="G46" s="76"/>
      <c r="H46" s="214"/>
      <c r="I46" s="121"/>
      <c r="J46" s="76"/>
      <c r="M46" s="181"/>
      <c r="N46" s="181" t="s">
        <v>337</v>
      </c>
      <c r="O46" s="181" t="s">
        <v>168</v>
      </c>
      <c r="P46" s="181">
        <v>42</v>
      </c>
    </row>
    <row r="47" spans="1:16" ht="12">
      <c r="A47" s="211"/>
      <c r="B47" s="125" t="s">
        <v>338</v>
      </c>
      <c r="C47" s="96" t="s">
        <v>168</v>
      </c>
      <c r="D47" s="126">
        <f>'Li-Ionen'!B36</f>
        <v>0</v>
      </c>
      <c r="E47" s="126">
        <f t="shared" si="2"/>
        <v>0</v>
      </c>
      <c r="F47" s="76"/>
      <c r="G47" s="76"/>
      <c r="H47" s="214"/>
      <c r="I47" s="121"/>
      <c r="J47" s="76"/>
      <c r="M47" s="181"/>
      <c r="N47" s="181" t="s">
        <v>338</v>
      </c>
      <c r="O47" s="181" t="s">
        <v>168</v>
      </c>
      <c r="P47" s="181">
        <v>43</v>
      </c>
    </row>
    <row r="48" spans="1:16" ht="14.25" customHeight="1">
      <c r="A48" s="211"/>
      <c r="B48" s="125" t="s">
        <v>339</v>
      </c>
      <c r="C48" s="96" t="s">
        <v>168</v>
      </c>
      <c r="D48" s="126">
        <f>'Li-Ionen'!B37</f>
        <v>0</v>
      </c>
      <c r="E48" s="126">
        <f t="shared" si="2"/>
        <v>0</v>
      </c>
      <c r="F48" s="76"/>
      <c r="G48" s="76"/>
      <c r="H48" s="214"/>
      <c r="I48" s="121"/>
      <c r="J48" s="76"/>
      <c r="M48" s="181"/>
      <c r="N48" s="181" t="s">
        <v>339</v>
      </c>
      <c r="O48" s="181" t="s">
        <v>168</v>
      </c>
      <c r="P48" s="181">
        <v>44</v>
      </c>
    </row>
    <row r="49" spans="1:16" ht="12">
      <c r="A49" s="211"/>
      <c r="B49" s="125" t="s">
        <v>315</v>
      </c>
      <c r="C49" s="96" t="s">
        <v>168</v>
      </c>
      <c r="D49" s="126">
        <f>'Li-Ionen'!B38</f>
        <v>0</v>
      </c>
      <c r="E49" s="126">
        <f t="shared" si="2"/>
        <v>0</v>
      </c>
      <c r="F49" s="76"/>
      <c r="G49" s="76"/>
      <c r="H49" s="76"/>
      <c r="I49" s="121"/>
      <c r="J49" s="76"/>
      <c r="M49" s="181"/>
      <c r="N49" s="181" t="s">
        <v>315</v>
      </c>
      <c r="O49" s="181" t="s">
        <v>168</v>
      </c>
      <c r="P49" s="181">
        <v>45</v>
      </c>
    </row>
    <row r="50" spans="1:16" ht="12">
      <c r="A50" s="211"/>
      <c r="B50" s="127" t="s">
        <v>340</v>
      </c>
      <c r="C50" s="127" t="s">
        <v>168</v>
      </c>
      <c r="D50" s="128">
        <f>'Li-Ionen'!B39</f>
        <v>0</v>
      </c>
      <c r="E50" s="128">
        <f t="shared" si="2"/>
        <v>0</v>
      </c>
      <c r="F50" s="76"/>
      <c r="G50" s="76"/>
      <c r="H50" s="76"/>
      <c r="I50" s="121"/>
      <c r="J50" s="76"/>
      <c r="M50" s="181"/>
      <c r="N50" s="181" t="s">
        <v>340</v>
      </c>
      <c r="O50" s="181" t="s">
        <v>168</v>
      </c>
      <c r="P50" s="181">
        <v>46</v>
      </c>
    </row>
    <row r="51" spans="1:16" ht="12">
      <c r="A51" s="211"/>
      <c r="B51" s="129" t="s">
        <v>164</v>
      </c>
      <c r="C51" s="129"/>
      <c r="D51" s="130">
        <f>SUM(D52:D62)</f>
        <v>0</v>
      </c>
      <c r="E51" s="130">
        <f t="shared" si="2"/>
        <v>0</v>
      </c>
      <c r="F51" s="76"/>
      <c r="G51" s="76"/>
      <c r="H51" s="76"/>
      <c r="I51" s="121"/>
      <c r="J51" s="76"/>
      <c r="M51" s="181"/>
      <c r="N51" s="181" t="s">
        <v>164</v>
      </c>
      <c r="O51" s="181" t="s">
        <v>165</v>
      </c>
      <c r="P51" s="181">
        <v>47</v>
      </c>
    </row>
    <row r="52" spans="1:16" ht="12">
      <c r="A52" s="211"/>
      <c r="B52" s="125" t="s">
        <v>160</v>
      </c>
      <c r="C52" s="125" t="s">
        <v>165</v>
      </c>
      <c r="D52" s="126">
        <f>'Li-Ionen'!C29</f>
        <v>0</v>
      </c>
      <c r="E52" s="126">
        <f t="shared" si="2"/>
        <v>0</v>
      </c>
      <c r="F52" s="76"/>
      <c r="G52" s="76"/>
      <c r="H52" s="76"/>
      <c r="I52" s="121"/>
      <c r="J52" s="76"/>
      <c r="M52" s="181"/>
      <c r="N52" s="181" t="s">
        <v>160</v>
      </c>
      <c r="O52" s="181" t="s">
        <v>165</v>
      </c>
      <c r="P52" s="181">
        <v>48</v>
      </c>
    </row>
    <row r="53" spans="1:16" ht="12">
      <c r="A53" s="211"/>
      <c r="B53" s="125" t="s">
        <v>161</v>
      </c>
      <c r="C53" s="125" t="s">
        <v>165</v>
      </c>
      <c r="D53" s="126">
        <f>'Li-Ionen'!C30</f>
        <v>0</v>
      </c>
      <c r="E53" s="126">
        <f t="shared" si="2"/>
        <v>0</v>
      </c>
      <c r="F53" s="76"/>
      <c r="G53" s="76"/>
      <c r="H53" s="76"/>
      <c r="I53" s="121"/>
      <c r="J53" s="76"/>
      <c r="M53" s="181"/>
      <c r="N53" s="181" t="s">
        <v>161</v>
      </c>
      <c r="O53" s="181" t="s">
        <v>165</v>
      </c>
      <c r="P53" s="181">
        <v>49</v>
      </c>
    </row>
    <row r="54" spans="1:16" ht="12">
      <c r="A54" s="211"/>
      <c r="B54" s="125" t="s">
        <v>162</v>
      </c>
      <c r="C54" s="125" t="s">
        <v>165</v>
      </c>
      <c r="D54" s="126">
        <f>'Li-Ionen'!C31</f>
        <v>0</v>
      </c>
      <c r="E54" s="126">
        <f t="shared" si="2"/>
        <v>0</v>
      </c>
      <c r="F54" s="76"/>
      <c r="G54" s="76"/>
      <c r="H54" s="76"/>
      <c r="I54" s="121"/>
      <c r="J54" s="76"/>
      <c r="M54" s="181"/>
      <c r="N54" s="181" t="s">
        <v>162</v>
      </c>
      <c r="O54" s="181" t="s">
        <v>165</v>
      </c>
      <c r="P54" s="181">
        <v>50</v>
      </c>
    </row>
    <row r="55" spans="1:16" ht="12">
      <c r="A55" s="211"/>
      <c r="B55" s="125" t="s">
        <v>335</v>
      </c>
      <c r="C55" s="125" t="s">
        <v>165</v>
      </c>
      <c r="D55" s="126">
        <f>'Li-Ionen'!C32</f>
        <v>0</v>
      </c>
      <c r="E55" s="126">
        <f t="shared" si="2"/>
        <v>0</v>
      </c>
      <c r="F55" s="76"/>
      <c r="G55" s="76"/>
      <c r="H55" s="76"/>
      <c r="I55" s="121"/>
      <c r="J55" s="76"/>
      <c r="M55" s="181"/>
      <c r="N55" s="181" t="s">
        <v>335</v>
      </c>
      <c r="O55" s="181" t="s">
        <v>165</v>
      </c>
      <c r="P55" s="181">
        <v>51</v>
      </c>
    </row>
    <row r="56" spans="1:16" ht="12">
      <c r="A56" s="211"/>
      <c r="B56" s="125" t="s">
        <v>336</v>
      </c>
      <c r="C56" s="125" t="s">
        <v>165</v>
      </c>
      <c r="D56" s="126">
        <f>'Li-Ionen'!C33</f>
        <v>0</v>
      </c>
      <c r="E56" s="126">
        <f t="shared" si="2"/>
        <v>0</v>
      </c>
      <c r="F56" s="76"/>
      <c r="G56" s="76"/>
      <c r="H56" s="76"/>
      <c r="I56" s="121"/>
      <c r="J56" s="76"/>
      <c r="M56" s="181"/>
      <c r="N56" s="181" t="s">
        <v>336</v>
      </c>
      <c r="O56" s="181" t="s">
        <v>165</v>
      </c>
      <c r="P56" s="181">
        <v>52</v>
      </c>
    </row>
    <row r="57" spans="1:16" ht="12">
      <c r="A57" s="211"/>
      <c r="B57" s="125" t="s">
        <v>163</v>
      </c>
      <c r="C57" s="125" t="s">
        <v>165</v>
      </c>
      <c r="D57" s="126">
        <f>'Li-Ionen'!C34</f>
        <v>0</v>
      </c>
      <c r="E57" s="126">
        <f t="shared" si="2"/>
        <v>0</v>
      </c>
      <c r="F57" s="76"/>
      <c r="G57" s="76"/>
      <c r="H57" s="76"/>
      <c r="I57" s="121"/>
      <c r="J57" s="76"/>
      <c r="M57" s="181"/>
      <c r="N57" s="181" t="s">
        <v>163</v>
      </c>
      <c r="O57" s="181" t="s">
        <v>165</v>
      </c>
      <c r="P57" s="181">
        <v>53</v>
      </c>
    </row>
    <row r="58" spans="1:16" ht="12">
      <c r="A58" s="211"/>
      <c r="B58" s="125" t="s">
        <v>337</v>
      </c>
      <c r="C58" s="125" t="s">
        <v>165</v>
      </c>
      <c r="D58" s="126">
        <f>'Li-Ionen'!C35</f>
        <v>0</v>
      </c>
      <c r="E58" s="126">
        <f t="shared" si="2"/>
        <v>0</v>
      </c>
      <c r="F58" s="76"/>
      <c r="G58" s="76"/>
      <c r="H58" s="76"/>
      <c r="I58" s="121"/>
      <c r="J58" s="76"/>
      <c r="M58" s="181"/>
      <c r="N58" s="181" t="s">
        <v>337</v>
      </c>
      <c r="O58" s="181" t="s">
        <v>165</v>
      </c>
      <c r="P58" s="181">
        <v>54</v>
      </c>
    </row>
    <row r="59" spans="1:16" ht="12">
      <c r="A59" s="211"/>
      <c r="B59" s="125" t="s">
        <v>338</v>
      </c>
      <c r="C59" s="125" t="s">
        <v>165</v>
      </c>
      <c r="D59" s="126">
        <f>'Li-Ionen'!C36</f>
        <v>0</v>
      </c>
      <c r="E59" s="126">
        <f t="shared" si="2"/>
        <v>0</v>
      </c>
      <c r="F59" s="76"/>
      <c r="G59" s="76"/>
      <c r="H59" s="76"/>
      <c r="I59" s="121"/>
      <c r="J59" s="76"/>
      <c r="M59" s="181"/>
      <c r="N59" s="181" t="s">
        <v>338</v>
      </c>
      <c r="O59" s="181" t="s">
        <v>165</v>
      </c>
      <c r="P59" s="181">
        <v>55</v>
      </c>
    </row>
    <row r="60" spans="1:16" ht="12">
      <c r="A60" s="211"/>
      <c r="B60" s="125" t="s">
        <v>339</v>
      </c>
      <c r="C60" s="125" t="s">
        <v>165</v>
      </c>
      <c r="D60" s="126">
        <f>'Li-Ionen'!C37</f>
        <v>0</v>
      </c>
      <c r="E60" s="126">
        <f t="shared" si="2"/>
        <v>0</v>
      </c>
      <c r="F60" s="76"/>
      <c r="G60" s="76"/>
      <c r="H60" s="76"/>
      <c r="I60" s="121"/>
      <c r="J60" s="76"/>
      <c r="M60" s="181"/>
      <c r="N60" s="181" t="s">
        <v>339</v>
      </c>
      <c r="O60" s="181" t="s">
        <v>165</v>
      </c>
      <c r="P60" s="181">
        <v>56</v>
      </c>
    </row>
    <row r="61" spans="1:16" ht="12">
      <c r="A61" s="211"/>
      <c r="B61" s="125" t="s">
        <v>315</v>
      </c>
      <c r="C61" s="125" t="s">
        <v>165</v>
      </c>
      <c r="D61" s="126">
        <f>'Li-Ionen'!C38</f>
        <v>0</v>
      </c>
      <c r="E61" s="126">
        <f t="shared" si="2"/>
        <v>0</v>
      </c>
      <c r="F61" s="76"/>
      <c r="G61" s="76"/>
      <c r="H61" s="76"/>
      <c r="I61" s="121"/>
      <c r="J61" s="76"/>
      <c r="M61" s="181"/>
      <c r="N61" s="181" t="s">
        <v>315</v>
      </c>
      <c r="O61" s="181" t="s">
        <v>165</v>
      </c>
      <c r="P61" s="181">
        <v>57</v>
      </c>
    </row>
    <row r="62" spans="1:16" ht="12">
      <c r="A62" s="212"/>
      <c r="B62" s="135" t="s">
        <v>340</v>
      </c>
      <c r="C62" s="135" t="s">
        <v>165</v>
      </c>
      <c r="D62" s="136">
        <f>'Li-Ionen'!C39</f>
        <v>0</v>
      </c>
      <c r="E62" s="136">
        <f t="shared" si="2"/>
        <v>0</v>
      </c>
      <c r="F62" s="76"/>
      <c r="G62" s="76"/>
      <c r="H62" s="76"/>
      <c r="I62" s="121"/>
      <c r="J62" s="76"/>
      <c r="M62" s="181"/>
      <c r="N62" s="181" t="s">
        <v>340</v>
      </c>
      <c r="O62" s="181" t="s">
        <v>165</v>
      </c>
      <c r="P62" s="181">
        <v>58</v>
      </c>
    </row>
    <row r="63" spans="1:16" ht="12">
      <c r="A63" s="211" t="s">
        <v>221</v>
      </c>
      <c r="B63" s="133" t="s">
        <v>223</v>
      </c>
      <c r="C63" s="88" t="s">
        <v>168</v>
      </c>
      <c r="D63" s="134">
        <f>'Li-Ionen'!F29</f>
        <v>0</v>
      </c>
      <c r="E63" s="134">
        <f t="shared" si="2"/>
        <v>0</v>
      </c>
      <c r="F63" s="76"/>
      <c r="G63" s="76"/>
      <c r="H63" s="76"/>
      <c r="I63" s="121"/>
      <c r="J63" s="76"/>
      <c r="M63" s="181" t="s">
        <v>304</v>
      </c>
      <c r="N63" s="181" t="s">
        <v>223</v>
      </c>
      <c r="O63" s="181" t="s">
        <v>168</v>
      </c>
      <c r="P63" s="181">
        <v>59</v>
      </c>
    </row>
    <row r="64" spans="1:16" ht="12">
      <c r="A64" s="211"/>
      <c r="B64" s="125" t="s">
        <v>223</v>
      </c>
      <c r="C64" s="125" t="s">
        <v>165</v>
      </c>
      <c r="D64" s="126">
        <f>'Li-Ionen'!G29</f>
        <v>0</v>
      </c>
      <c r="E64" s="126">
        <f t="shared" si="2"/>
        <v>0</v>
      </c>
      <c r="F64" s="76"/>
      <c r="G64" s="76"/>
      <c r="H64" s="76"/>
      <c r="I64" s="121"/>
      <c r="J64" s="76"/>
      <c r="M64" s="181"/>
      <c r="N64" s="181" t="s">
        <v>223</v>
      </c>
      <c r="O64" s="181" t="s">
        <v>165</v>
      </c>
      <c r="P64" s="181">
        <v>60</v>
      </c>
    </row>
    <row r="65" spans="1:16" ht="12">
      <c r="A65" s="211"/>
      <c r="B65" s="125" t="s">
        <v>224</v>
      </c>
      <c r="C65" s="96" t="s">
        <v>168</v>
      </c>
      <c r="D65" s="126">
        <f>'Li-Ionen'!F30</f>
        <v>0</v>
      </c>
      <c r="E65" s="126">
        <f t="shared" si="2"/>
        <v>0</v>
      </c>
      <c r="F65" s="76"/>
      <c r="G65" s="76"/>
      <c r="H65" s="76"/>
      <c r="I65" s="121"/>
      <c r="J65" s="76"/>
      <c r="M65" s="181"/>
      <c r="N65" s="181" t="s">
        <v>224</v>
      </c>
      <c r="O65" s="181" t="s">
        <v>168</v>
      </c>
      <c r="P65" s="181">
        <v>61</v>
      </c>
    </row>
    <row r="66" spans="1:16" ht="12">
      <c r="A66" s="211"/>
      <c r="B66" s="125" t="s">
        <v>224</v>
      </c>
      <c r="C66" s="125" t="s">
        <v>165</v>
      </c>
      <c r="D66" s="126">
        <f>'Li-Ionen'!G30</f>
        <v>0</v>
      </c>
      <c r="E66" s="126">
        <f t="shared" si="2"/>
        <v>0</v>
      </c>
      <c r="F66" s="76"/>
      <c r="G66" s="76"/>
      <c r="H66" s="76"/>
      <c r="I66" s="121"/>
      <c r="J66" s="76"/>
      <c r="M66" s="181"/>
      <c r="N66" s="181" t="s">
        <v>224</v>
      </c>
      <c r="O66" s="181" t="s">
        <v>165</v>
      </c>
      <c r="P66" s="181">
        <v>62</v>
      </c>
    </row>
    <row r="67" spans="1:16" ht="12">
      <c r="A67" s="211"/>
      <c r="B67" s="125" t="s">
        <v>225</v>
      </c>
      <c r="C67" s="96" t="s">
        <v>168</v>
      </c>
      <c r="D67" s="126">
        <f>'Li-Ionen'!F31</f>
        <v>0</v>
      </c>
      <c r="E67" s="126">
        <f t="shared" si="2"/>
        <v>0</v>
      </c>
      <c r="F67" s="76"/>
      <c r="G67" s="76"/>
      <c r="H67" s="76"/>
      <c r="I67" s="121"/>
      <c r="J67" s="76"/>
      <c r="M67" s="181"/>
      <c r="N67" s="181" t="s">
        <v>225</v>
      </c>
      <c r="O67" s="181" t="s">
        <v>168</v>
      </c>
      <c r="P67" s="181">
        <v>63</v>
      </c>
    </row>
    <row r="68" spans="1:16" ht="12">
      <c r="A68" s="211"/>
      <c r="B68" s="125" t="s">
        <v>225</v>
      </c>
      <c r="C68" s="125" t="s">
        <v>165</v>
      </c>
      <c r="D68" s="126">
        <f>'Li-Ionen'!G31</f>
        <v>0</v>
      </c>
      <c r="E68" s="126">
        <f t="shared" si="2"/>
        <v>0</v>
      </c>
      <c r="F68" s="76"/>
      <c r="G68" s="76"/>
      <c r="H68" s="76"/>
      <c r="I68" s="121"/>
      <c r="J68" s="76"/>
      <c r="M68" s="181"/>
      <c r="N68" s="181" t="s">
        <v>225</v>
      </c>
      <c r="O68" s="181" t="s">
        <v>165</v>
      </c>
      <c r="P68" s="181">
        <v>64</v>
      </c>
    </row>
    <row r="69" spans="1:16" ht="12">
      <c r="A69" s="211"/>
      <c r="B69" s="183" t="s">
        <v>226</v>
      </c>
      <c r="C69" s="183" t="s">
        <v>222</v>
      </c>
      <c r="D69" s="184">
        <f>D63+D65+D67</f>
        <v>0</v>
      </c>
      <c r="E69" s="184">
        <f t="shared" ref="E69" si="3">D69</f>
        <v>0</v>
      </c>
      <c r="F69" s="76"/>
      <c r="G69" s="76"/>
      <c r="H69" s="76"/>
      <c r="I69" s="121"/>
      <c r="J69" s="76"/>
      <c r="M69" s="181"/>
      <c r="N69" s="181" t="s">
        <v>294</v>
      </c>
      <c r="O69" s="181" t="s">
        <v>168</v>
      </c>
      <c r="P69" s="181">
        <v>65</v>
      </c>
    </row>
    <row r="70" spans="1:16" ht="12">
      <c r="A70" s="212"/>
      <c r="B70" s="131" t="s">
        <v>227</v>
      </c>
      <c r="C70" s="131" t="s">
        <v>165</v>
      </c>
      <c r="D70" s="132">
        <f>D64+D66+D68</f>
        <v>0</v>
      </c>
      <c r="E70" s="132">
        <f t="shared" si="2"/>
        <v>0</v>
      </c>
      <c r="F70" s="76"/>
      <c r="G70" s="76"/>
      <c r="H70" s="76"/>
      <c r="I70" s="121"/>
      <c r="J70" s="76"/>
      <c r="M70" s="181"/>
      <c r="N70" s="181" t="s">
        <v>295</v>
      </c>
      <c r="O70" s="181" t="s">
        <v>165</v>
      </c>
      <c r="P70" s="181">
        <v>66</v>
      </c>
    </row>
    <row r="71" spans="1:16" ht="12">
      <c r="A71" s="209" t="s">
        <v>233</v>
      </c>
      <c r="B71" s="133" t="s">
        <v>234</v>
      </c>
      <c r="C71" s="133" t="s">
        <v>168</v>
      </c>
      <c r="D71" s="134">
        <f>'Li-Ionen'!B46</f>
        <v>0</v>
      </c>
      <c r="E71" s="134">
        <f t="shared" si="2"/>
        <v>0</v>
      </c>
      <c r="F71" s="76"/>
      <c r="G71" s="76"/>
      <c r="H71" s="76"/>
      <c r="I71" s="121"/>
      <c r="J71" s="76"/>
      <c r="M71" s="181" t="s">
        <v>296</v>
      </c>
      <c r="N71" s="181" t="s">
        <v>297</v>
      </c>
      <c r="O71" s="181" t="s">
        <v>168</v>
      </c>
      <c r="P71" s="181">
        <v>67</v>
      </c>
    </row>
    <row r="72" spans="1:16" ht="12">
      <c r="A72" s="210"/>
      <c r="B72" s="127" t="s">
        <v>234</v>
      </c>
      <c r="C72" s="127" t="s">
        <v>165</v>
      </c>
      <c r="D72" s="128">
        <f>'Li-Ionen'!C46</f>
        <v>0</v>
      </c>
      <c r="E72" s="128">
        <f t="shared" si="2"/>
        <v>0</v>
      </c>
      <c r="F72" s="76"/>
      <c r="G72" s="76"/>
      <c r="H72" s="76"/>
      <c r="I72" s="121"/>
      <c r="J72" s="76"/>
      <c r="M72" s="181"/>
      <c r="N72" s="181" t="s">
        <v>297</v>
      </c>
      <c r="O72" s="181" t="s">
        <v>165</v>
      </c>
      <c r="P72" s="181">
        <v>68</v>
      </c>
    </row>
    <row r="73" spans="1:16" ht="15" customHeight="1">
      <c r="A73" s="209" t="s">
        <v>166</v>
      </c>
      <c r="B73" s="133" t="s">
        <v>43</v>
      </c>
      <c r="C73" s="133" t="s">
        <v>168</v>
      </c>
      <c r="D73" s="134">
        <f>'Li-Ionen'!B53</f>
        <v>0</v>
      </c>
      <c r="E73" s="134">
        <f t="shared" si="2"/>
        <v>0</v>
      </c>
      <c r="F73" s="76"/>
      <c r="G73" s="76"/>
      <c r="H73" s="76"/>
      <c r="I73" s="121"/>
      <c r="J73" s="76"/>
      <c r="M73" s="181" t="s">
        <v>166</v>
      </c>
      <c r="N73" s="181" t="s">
        <v>43</v>
      </c>
      <c r="O73" s="181" t="s">
        <v>168</v>
      </c>
      <c r="P73" s="181">
        <v>69</v>
      </c>
    </row>
    <row r="74" spans="1:16" ht="12">
      <c r="A74" s="210"/>
      <c r="B74" s="127" t="s">
        <v>43</v>
      </c>
      <c r="C74" s="127" t="s">
        <v>165</v>
      </c>
      <c r="D74" s="128">
        <f>Andere!C53</f>
        <v>0</v>
      </c>
      <c r="E74" s="128">
        <f t="shared" si="2"/>
        <v>0</v>
      </c>
      <c r="F74" s="76"/>
      <c r="G74" s="76"/>
      <c r="H74" s="76"/>
      <c r="I74" s="121"/>
      <c r="J74" s="76"/>
      <c r="M74" s="181"/>
      <c r="N74" s="181" t="s">
        <v>43</v>
      </c>
      <c r="O74" s="181" t="s">
        <v>165</v>
      </c>
      <c r="P74" s="181">
        <v>70</v>
      </c>
    </row>
    <row r="75" spans="1:16" ht="12">
      <c r="A75" s="168"/>
      <c r="B75" s="172" t="s">
        <v>219</v>
      </c>
      <c r="C75" s="172"/>
      <c r="D75" s="173" t="s">
        <v>220</v>
      </c>
      <c r="E75" s="171" t="s">
        <v>235</v>
      </c>
      <c r="F75" s="76"/>
      <c r="G75" s="76"/>
      <c r="H75" s="76"/>
      <c r="I75" s="121"/>
      <c r="J75" s="76"/>
      <c r="M75" s="181"/>
      <c r="N75" s="181"/>
      <c r="O75" s="181"/>
      <c r="P75" s="181">
        <v>71</v>
      </c>
    </row>
    <row r="76" spans="1:16" ht="12">
      <c r="A76" s="211"/>
      <c r="B76" s="169" t="s">
        <v>6</v>
      </c>
      <c r="C76" s="169" t="s">
        <v>168</v>
      </c>
      <c r="D76" s="170">
        <f>Salz!B17</f>
        <v>0</v>
      </c>
      <c r="E76" s="170">
        <f t="shared" ref="E76" si="4">D76</f>
        <v>0</v>
      </c>
      <c r="F76" s="76"/>
      <c r="G76" s="76"/>
      <c r="H76" s="76"/>
      <c r="I76" s="121"/>
      <c r="J76" s="76"/>
      <c r="M76" s="181" t="s">
        <v>298</v>
      </c>
      <c r="N76" s="181" t="s">
        <v>6</v>
      </c>
      <c r="O76" s="181" t="s">
        <v>168</v>
      </c>
      <c r="P76" s="181">
        <v>72</v>
      </c>
    </row>
    <row r="77" spans="1:16" ht="12">
      <c r="A77" s="211"/>
      <c r="B77" s="96" t="s">
        <v>32</v>
      </c>
      <c r="C77" s="96" t="s">
        <v>168</v>
      </c>
      <c r="D77" s="114">
        <f>Salz!B18</f>
        <v>0</v>
      </c>
      <c r="E77" s="114">
        <f>D77</f>
        <v>0</v>
      </c>
      <c r="F77" s="76"/>
      <c r="G77" s="76"/>
      <c r="H77" s="76"/>
      <c r="I77" s="121"/>
      <c r="J77" s="76"/>
      <c r="M77" s="181"/>
      <c r="N77" s="181" t="s">
        <v>32</v>
      </c>
      <c r="O77" s="181" t="s">
        <v>168</v>
      </c>
      <c r="P77" s="181">
        <v>73</v>
      </c>
    </row>
    <row r="78" spans="1:16" ht="12">
      <c r="A78" s="211"/>
      <c r="B78" s="96" t="s">
        <v>33</v>
      </c>
      <c r="C78" s="96" t="s">
        <v>168</v>
      </c>
      <c r="D78" s="114">
        <f>Salz!B19</f>
        <v>0</v>
      </c>
      <c r="E78" s="114">
        <f t="shared" ref="E78:E81" si="5">D78</f>
        <v>0</v>
      </c>
      <c r="F78" s="76"/>
      <c r="G78" s="76"/>
      <c r="H78" s="76"/>
      <c r="I78" s="121"/>
      <c r="J78" s="76"/>
      <c r="M78" s="181"/>
      <c r="N78" s="181" t="s">
        <v>33</v>
      </c>
      <c r="O78" s="181" t="s">
        <v>168</v>
      </c>
      <c r="P78" s="181">
        <v>74</v>
      </c>
    </row>
    <row r="79" spans="1:16" ht="12">
      <c r="A79" s="211"/>
      <c r="B79" s="115" t="s">
        <v>8</v>
      </c>
      <c r="C79" s="96" t="s">
        <v>168</v>
      </c>
      <c r="D79" s="116">
        <f>Salz!B20</f>
        <v>0</v>
      </c>
      <c r="E79" s="116">
        <f t="shared" si="5"/>
        <v>0</v>
      </c>
      <c r="F79" s="76"/>
      <c r="G79" s="76"/>
      <c r="H79" s="76"/>
      <c r="I79" s="121"/>
      <c r="J79" s="76"/>
      <c r="M79" s="181"/>
      <c r="N79" s="181" t="s">
        <v>8</v>
      </c>
      <c r="O79" s="181" t="s">
        <v>168</v>
      </c>
      <c r="P79" s="181">
        <v>75</v>
      </c>
    </row>
    <row r="80" spans="1:16" ht="12">
      <c r="A80" s="211"/>
      <c r="B80" s="96" t="s">
        <v>153</v>
      </c>
      <c r="C80" s="96" t="s">
        <v>168</v>
      </c>
      <c r="D80" s="114">
        <f>Salz!B21</f>
        <v>0</v>
      </c>
      <c r="E80" s="114">
        <f t="shared" si="5"/>
        <v>0</v>
      </c>
      <c r="F80" s="76"/>
      <c r="G80" s="76"/>
      <c r="H80" s="76"/>
      <c r="I80" s="121"/>
      <c r="J80" s="76"/>
      <c r="M80" s="181"/>
      <c r="N80" s="181" t="s">
        <v>153</v>
      </c>
      <c r="O80" s="181" t="s">
        <v>168</v>
      </c>
      <c r="P80" s="181">
        <v>76</v>
      </c>
    </row>
    <row r="81" spans="1:16" ht="12">
      <c r="A81" s="211"/>
      <c r="B81" s="117" t="s">
        <v>154</v>
      </c>
      <c r="C81" s="91" t="s">
        <v>152</v>
      </c>
      <c r="D81" s="118">
        <f>Salz!B22</f>
        <v>0</v>
      </c>
      <c r="E81" s="118">
        <f t="shared" si="5"/>
        <v>0</v>
      </c>
      <c r="F81" s="76"/>
      <c r="G81" s="76"/>
      <c r="H81" s="76"/>
      <c r="I81" s="121"/>
      <c r="J81" s="76"/>
      <c r="M81" s="181"/>
      <c r="N81" s="181" t="s">
        <v>154</v>
      </c>
      <c r="O81" s="181" t="s">
        <v>168</v>
      </c>
      <c r="P81" s="181">
        <v>77</v>
      </c>
    </row>
    <row r="82" spans="1:16" ht="14.25" customHeight="1">
      <c r="A82" s="213" t="s">
        <v>155</v>
      </c>
      <c r="B82" s="88" t="s">
        <v>34</v>
      </c>
      <c r="C82" s="88" t="s">
        <v>168</v>
      </c>
      <c r="D82" s="113">
        <f>Salz!G17</f>
        <v>0</v>
      </c>
      <c r="E82" s="113">
        <f>D82</f>
        <v>0</v>
      </c>
      <c r="F82" s="76"/>
      <c r="G82" s="76"/>
      <c r="H82" s="76"/>
      <c r="I82" s="121"/>
      <c r="J82" s="76"/>
      <c r="M82" s="181" t="s">
        <v>155</v>
      </c>
      <c r="N82" s="181" t="s">
        <v>34</v>
      </c>
      <c r="O82" s="181" t="s">
        <v>168</v>
      </c>
      <c r="P82" s="181">
        <v>78</v>
      </c>
    </row>
    <row r="83" spans="1:16" ht="12">
      <c r="A83" s="211"/>
      <c r="B83" s="96" t="s">
        <v>156</v>
      </c>
      <c r="C83" s="96" t="s">
        <v>168</v>
      </c>
      <c r="D83" s="114">
        <f>Salz!G18</f>
        <v>0</v>
      </c>
      <c r="E83" s="114">
        <f t="shared" ref="E83:E121" si="6">D83</f>
        <v>0</v>
      </c>
      <c r="F83" s="76"/>
      <c r="G83" s="76"/>
      <c r="H83" s="76"/>
      <c r="I83" s="121"/>
      <c r="J83" s="76"/>
      <c r="M83" s="181"/>
      <c r="N83" s="181" t="s">
        <v>156</v>
      </c>
      <c r="O83" s="181" t="s">
        <v>168</v>
      </c>
      <c r="P83" s="181">
        <v>79</v>
      </c>
    </row>
    <row r="84" spans="1:16" ht="12">
      <c r="A84" s="211"/>
      <c r="B84" s="96" t="s">
        <v>157</v>
      </c>
      <c r="C84" s="96" t="s">
        <v>168</v>
      </c>
      <c r="D84" s="114">
        <f>Salz!G19</f>
        <v>0</v>
      </c>
      <c r="E84" s="114">
        <f t="shared" si="6"/>
        <v>0</v>
      </c>
      <c r="F84" s="76"/>
      <c r="G84" s="76"/>
      <c r="H84" s="76"/>
      <c r="I84" s="121"/>
      <c r="J84" s="76"/>
      <c r="M84" s="181"/>
      <c r="N84" s="181" t="s">
        <v>157</v>
      </c>
      <c r="O84" s="181" t="s">
        <v>168</v>
      </c>
      <c r="P84" s="181">
        <v>80</v>
      </c>
    </row>
    <row r="85" spans="1:16" ht="12">
      <c r="A85" s="212"/>
      <c r="B85" s="119" t="s">
        <v>154</v>
      </c>
      <c r="C85" s="98" t="s">
        <v>152</v>
      </c>
      <c r="D85" s="120">
        <f>Salz!G20</f>
        <v>0</v>
      </c>
      <c r="E85" s="120">
        <f t="shared" si="6"/>
        <v>0</v>
      </c>
      <c r="F85" s="76"/>
      <c r="G85" s="76"/>
      <c r="H85" s="76"/>
      <c r="I85" s="121"/>
      <c r="J85" s="76"/>
      <c r="M85" s="181"/>
      <c r="N85" s="181" t="s">
        <v>154</v>
      </c>
      <c r="O85" s="181" t="s">
        <v>168</v>
      </c>
      <c r="P85" s="181">
        <v>81</v>
      </c>
    </row>
    <row r="86" spans="1:16" ht="12">
      <c r="A86" s="213" t="s">
        <v>158</v>
      </c>
      <c r="B86" s="122" t="s">
        <v>159</v>
      </c>
      <c r="C86" s="122"/>
      <c r="D86" s="123">
        <f>SUM(D87:D97)</f>
        <v>0</v>
      </c>
      <c r="E86" s="123">
        <f t="shared" si="6"/>
        <v>0</v>
      </c>
      <c r="F86" s="76"/>
      <c r="G86" s="76"/>
      <c r="H86" s="76"/>
      <c r="I86" s="121"/>
      <c r="J86" s="76"/>
      <c r="M86" s="181" t="s">
        <v>158</v>
      </c>
      <c r="N86" s="181" t="s">
        <v>159</v>
      </c>
      <c r="O86" s="181" t="s">
        <v>168</v>
      </c>
      <c r="P86" s="181">
        <v>82</v>
      </c>
    </row>
    <row r="87" spans="1:16" ht="12">
      <c r="A87" s="211"/>
      <c r="B87" s="125" t="s">
        <v>160</v>
      </c>
      <c r="C87" s="96" t="s">
        <v>168</v>
      </c>
      <c r="D87" s="126">
        <f>Salz!B29</f>
        <v>0</v>
      </c>
      <c r="E87" s="126">
        <f t="shared" si="6"/>
        <v>0</v>
      </c>
      <c r="F87" s="76"/>
      <c r="G87" s="76"/>
      <c r="H87" s="76"/>
      <c r="I87" s="121"/>
      <c r="J87" s="76"/>
      <c r="M87" s="181"/>
      <c r="N87" s="181" t="s">
        <v>160</v>
      </c>
      <c r="O87" s="181" t="s">
        <v>168</v>
      </c>
      <c r="P87" s="181">
        <v>83</v>
      </c>
    </row>
    <row r="88" spans="1:16" ht="12">
      <c r="A88" s="211"/>
      <c r="B88" s="125" t="s">
        <v>161</v>
      </c>
      <c r="C88" s="96" t="s">
        <v>168</v>
      </c>
      <c r="D88" s="126">
        <f>Salz!B30</f>
        <v>0</v>
      </c>
      <c r="E88" s="126">
        <f t="shared" si="6"/>
        <v>0</v>
      </c>
      <c r="F88" s="76"/>
      <c r="G88" s="76"/>
      <c r="H88" s="76"/>
      <c r="I88" s="121"/>
      <c r="J88" s="76"/>
      <c r="M88" s="181"/>
      <c r="N88" s="181" t="s">
        <v>161</v>
      </c>
      <c r="O88" s="181" t="s">
        <v>168</v>
      </c>
      <c r="P88" s="181">
        <v>84</v>
      </c>
    </row>
    <row r="89" spans="1:16" ht="12">
      <c r="A89" s="211"/>
      <c r="B89" s="125" t="s">
        <v>162</v>
      </c>
      <c r="C89" s="96" t="s">
        <v>168</v>
      </c>
      <c r="D89" s="126">
        <f>Salz!B31</f>
        <v>0</v>
      </c>
      <c r="E89" s="126">
        <f t="shared" si="6"/>
        <v>0</v>
      </c>
      <c r="F89" s="76"/>
      <c r="G89" s="76"/>
      <c r="H89" s="76"/>
      <c r="I89" s="121"/>
      <c r="J89" s="76"/>
      <c r="M89" s="181"/>
      <c r="N89" s="181" t="s">
        <v>162</v>
      </c>
      <c r="O89" s="181" t="s">
        <v>168</v>
      </c>
      <c r="P89" s="181">
        <v>85</v>
      </c>
    </row>
    <row r="90" spans="1:16" ht="12">
      <c r="A90" s="211"/>
      <c r="B90" s="125" t="s">
        <v>335</v>
      </c>
      <c r="C90" s="96" t="s">
        <v>168</v>
      </c>
      <c r="D90" s="126">
        <f>Salz!B32</f>
        <v>0</v>
      </c>
      <c r="E90" s="126">
        <f t="shared" si="6"/>
        <v>0</v>
      </c>
      <c r="F90" s="76"/>
      <c r="G90" s="76"/>
      <c r="H90" s="76"/>
      <c r="I90" s="121"/>
      <c r="J90" s="76"/>
      <c r="M90" s="181"/>
      <c r="N90" s="181" t="s">
        <v>335</v>
      </c>
      <c r="O90" s="181" t="s">
        <v>168</v>
      </c>
      <c r="P90" s="181">
        <v>86</v>
      </c>
    </row>
    <row r="91" spans="1:16" ht="12">
      <c r="A91" s="211"/>
      <c r="B91" s="125" t="s">
        <v>336</v>
      </c>
      <c r="C91" s="96" t="s">
        <v>168</v>
      </c>
      <c r="D91" s="126">
        <f>Salz!B33</f>
        <v>0</v>
      </c>
      <c r="E91" s="126">
        <f t="shared" si="6"/>
        <v>0</v>
      </c>
      <c r="F91" s="76"/>
      <c r="G91" s="76"/>
      <c r="H91" s="76"/>
      <c r="I91" s="121"/>
      <c r="J91" s="76"/>
      <c r="M91" s="181"/>
      <c r="N91" s="181" t="s">
        <v>336</v>
      </c>
      <c r="O91" s="181" t="s">
        <v>168</v>
      </c>
      <c r="P91" s="181">
        <v>87</v>
      </c>
    </row>
    <row r="92" spans="1:16" ht="12">
      <c r="A92" s="211"/>
      <c r="B92" s="125" t="s">
        <v>163</v>
      </c>
      <c r="C92" s="96" t="s">
        <v>168</v>
      </c>
      <c r="D92" s="126">
        <f>Salz!B34</f>
        <v>0</v>
      </c>
      <c r="E92" s="126">
        <f t="shared" si="6"/>
        <v>0</v>
      </c>
      <c r="F92" s="76"/>
      <c r="G92" s="76"/>
      <c r="H92" s="76"/>
      <c r="I92" s="121"/>
      <c r="J92" s="76"/>
      <c r="M92" s="181"/>
      <c r="N92" s="181" t="s">
        <v>163</v>
      </c>
      <c r="O92" s="181" t="s">
        <v>168</v>
      </c>
      <c r="P92" s="181">
        <v>88</v>
      </c>
    </row>
    <row r="93" spans="1:16" ht="12">
      <c r="A93" s="211"/>
      <c r="B93" s="125" t="s">
        <v>337</v>
      </c>
      <c r="C93" s="96" t="s">
        <v>168</v>
      </c>
      <c r="D93" s="126">
        <f>Salz!B35</f>
        <v>0</v>
      </c>
      <c r="E93" s="126">
        <f t="shared" si="6"/>
        <v>0</v>
      </c>
      <c r="F93" s="76"/>
      <c r="G93" s="76"/>
      <c r="H93" s="76"/>
      <c r="I93" s="121"/>
      <c r="J93" s="76"/>
      <c r="M93" s="181"/>
      <c r="N93" s="181" t="s">
        <v>337</v>
      </c>
      <c r="O93" s="181" t="s">
        <v>168</v>
      </c>
      <c r="P93" s="181">
        <v>89</v>
      </c>
    </row>
    <row r="94" spans="1:16" ht="12">
      <c r="A94" s="211"/>
      <c r="B94" s="125" t="s">
        <v>338</v>
      </c>
      <c r="C94" s="96" t="s">
        <v>168</v>
      </c>
      <c r="D94" s="126">
        <f>Salz!B36</f>
        <v>0</v>
      </c>
      <c r="E94" s="126">
        <f t="shared" si="6"/>
        <v>0</v>
      </c>
      <c r="F94" s="76"/>
      <c r="G94" s="76"/>
      <c r="H94" s="76"/>
      <c r="I94" s="121"/>
      <c r="J94" s="76"/>
      <c r="M94" s="181"/>
      <c r="N94" s="181" t="s">
        <v>338</v>
      </c>
      <c r="O94" s="181" t="s">
        <v>168</v>
      </c>
      <c r="P94" s="181">
        <v>90</v>
      </c>
    </row>
    <row r="95" spans="1:16" ht="12">
      <c r="A95" s="211"/>
      <c r="B95" s="125" t="s">
        <v>339</v>
      </c>
      <c r="C95" s="96" t="s">
        <v>168</v>
      </c>
      <c r="D95" s="126">
        <f>Salz!B37</f>
        <v>0</v>
      </c>
      <c r="E95" s="126">
        <f t="shared" si="6"/>
        <v>0</v>
      </c>
      <c r="F95" s="76"/>
      <c r="G95" s="76"/>
      <c r="H95" s="76"/>
      <c r="I95" s="121"/>
      <c r="J95" s="76"/>
      <c r="M95" s="181"/>
      <c r="N95" s="181" t="s">
        <v>339</v>
      </c>
      <c r="O95" s="181" t="s">
        <v>168</v>
      </c>
      <c r="P95" s="181">
        <v>91</v>
      </c>
    </row>
    <row r="96" spans="1:16" ht="12">
      <c r="A96" s="211"/>
      <c r="B96" s="125" t="s">
        <v>315</v>
      </c>
      <c r="C96" s="96" t="s">
        <v>168</v>
      </c>
      <c r="D96" s="126">
        <f>Salz!B38</f>
        <v>0</v>
      </c>
      <c r="E96" s="126">
        <f t="shared" si="6"/>
        <v>0</v>
      </c>
      <c r="F96" s="76"/>
      <c r="G96" s="76"/>
      <c r="H96" s="76"/>
      <c r="I96" s="121"/>
      <c r="J96" s="76"/>
      <c r="M96" s="181"/>
      <c r="N96" s="181" t="s">
        <v>315</v>
      </c>
      <c r="O96" s="181" t="s">
        <v>168</v>
      </c>
      <c r="P96" s="181">
        <v>92</v>
      </c>
    </row>
    <row r="97" spans="1:16" ht="12">
      <c r="A97" s="211"/>
      <c r="B97" s="127" t="s">
        <v>340</v>
      </c>
      <c r="C97" s="127" t="s">
        <v>168</v>
      </c>
      <c r="D97" s="128">
        <f>Salz!B39</f>
        <v>0</v>
      </c>
      <c r="E97" s="128">
        <f t="shared" si="6"/>
        <v>0</v>
      </c>
      <c r="F97" s="76"/>
      <c r="G97" s="76"/>
      <c r="H97" s="76"/>
      <c r="I97" s="121"/>
      <c r="J97" s="76"/>
      <c r="M97" s="181"/>
      <c r="N97" s="181" t="s">
        <v>340</v>
      </c>
      <c r="O97" s="181" t="s">
        <v>168</v>
      </c>
      <c r="P97" s="181">
        <v>93</v>
      </c>
    </row>
    <row r="98" spans="1:16" ht="12">
      <c r="A98" s="211"/>
      <c r="B98" s="129" t="s">
        <v>164</v>
      </c>
      <c r="C98" s="129"/>
      <c r="D98" s="130">
        <f>SUM(D99:D109)</f>
        <v>0</v>
      </c>
      <c r="E98" s="130">
        <f t="shared" si="6"/>
        <v>0</v>
      </c>
      <c r="F98" s="76"/>
      <c r="G98" s="76"/>
      <c r="H98" s="76"/>
      <c r="I98" s="121"/>
      <c r="J98" s="76"/>
      <c r="M98" s="181"/>
      <c r="N98" s="181" t="s">
        <v>164</v>
      </c>
      <c r="O98" s="181" t="s">
        <v>165</v>
      </c>
      <c r="P98" s="181">
        <v>94</v>
      </c>
    </row>
    <row r="99" spans="1:16" ht="12">
      <c r="A99" s="211"/>
      <c r="B99" s="125" t="s">
        <v>160</v>
      </c>
      <c r="C99" s="125" t="s">
        <v>165</v>
      </c>
      <c r="D99" s="126">
        <f>Salz!C29</f>
        <v>0</v>
      </c>
      <c r="E99" s="126">
        <f t="shared" si="6"/>
        <v>0</v>
      </c>
      <c r="F99" s="76"/>
      <c r="G99" s="76"/>
      <c r="H99" s="76"/>
      <c r="I99" s="121"/>
      <c r="J99" s="76"/>
      <c r="M99" s="181"/>
      <c r="N99" s="181" t="s">
        <v>160</v>
      </c>
      <c r="O99" s="181" t="s">
        <v>165</v>
      </c>
      <c r="P99" s="181">
        <v>95</v>
      </c>
    </row>
    <row r="100" spans="1:16" ht="12">
      <c r="A100" s="211"/>
      <c r="B100" s="125" t="s">
        <v>161</v>
      </c>
      <c r="C100" s="125" t="s">
        <v>165</v>
      </c>
      <c r="D100" s="126">
        <f>Salz!C30</f>
        <v>0</v>
      </c>
      <c r="E100" s="126">
        <f t="shared" si="6"/>
        <v>0</v>
      </c>
      <c r="F100" s="76"/>
      <c r="G100" s="76"/>
      <c r="H100" s="76"/>
      <c r="I100" s="121"/>
      <c r="J100" s="76"/>
      <c r="M100" s="181"/>
      <c r="N100" s="181" t="s">
        <v>161</v>
      </c>
      <c r="O100" s="181" t="s">
        <v>165</v>
      </c>
      <c r="P100" s="181">
        <v>96</v>
      </c>
    </row>
    <row r="101" spans="1:16" ht="12">
      <c r="A101" s="211"/>
      <c r="B101" s="125" t="s">
        <v>162</v>
      </c>
      <c r="C101" s="125" t="s">
        <v>165</v>
      </c>
      <c r="D101" s="126">
        <f>Salz!C31</f>
        <v>0</v>
      </c>
      <c r="E101" s="126">
        <f t="shared" si="6"/>
        <v>0</v>
      </c>
      <c r="F101" s="76"/>
      <c r="G101" s="76"/>
      <c r="H101" s="76"/>
      <c r="I101" s="121"/>
      <c r="J101" s="76"/>
      <c r="M101" s="181"/>
      <c r="N101" s="181" t="s">
        <v>162</v>
      </c>
      <c r="O101" s="181" t="s">
        <v>165</v>
      </c>
      <c r="P101" s="181">
        <v>97</v>
      </c>
    </row>
    <row r="102" spans="1:16" ht="12">
      <c r="A102" s="211"/>
      <c r="B102" s="125" t="s">
        <v>335</v>
      </c>
      <c r="C102" s="125" t="s">
        <v>165</v>
      </c>
      <c r="D102" s="126">
        <f>Salz!C32</f>
        <v>0</v>
      </c>
      <c r="E102" s="126">
        <f t="shared" si="6"/>
        <v>0</v>
      </c>
      <c r="F102" s="76"/>
      <c r="G102" s="76"/>
      <c r="H102" s="76"/>
      <c r="I102" s="121"/>
      <c r="J102" s="76"/>
      <c r="M102" s="181"/>
      <c r="N102" s="181" t="s">
        <v>335</v>
      </c>
      <c r="O102" s="181" t="s">
        <v>165</v>
      </c>
      <c r="P102" s="181">
        <v>98</v>
      </c>
    </row>
    <row r="103" spans="1:16" ht="12">
      <c r="A103" s="211"/>
      <c r="B103" s="125" t="s">
        <v>336</v>
      </c>
      <c r="C103" s="125" t="s">
        <v>165</v>
      </c>
      <c r="D103" s="126">
        <f>Salz!C33</f>
        <v>0</v>
      </c>
      <c r="E103" s="126">
        <f t="shared" si="6"/>
        <v>0</v>
      </c>
      <c r="F103" s="76"/>
      <c r="G103" s="76"/>
      <c r="H103" s="76"/>
      <c r="I103" s="121"/>
      <c r="J103" s="76"/>
      <c r="M103" s="181"/>
      <c r="N103" s="181" t="s">
        <v>336</v>
      </c>
      <c r="O103" s="181" t="s">
        <v>165</v>
      </c>
      <c r="P103" s="181">
        <v>99</v>
      </c>
    </row>
    <row r="104" spans="1:16" ht="12">
      <c r="A104" s="211"/>
      <c r="B104" s="125" t="s">
        <v>163</v>
      </c>
      <c r="C104" s="125" t="s">
        <v>165</v>
      </c>
      <c r="D104" s="126">
        <f>Salz!C34</f>
        <v>0</v>
      </c>
      <c r="E104" s="126">
        <f t="shared" si="6"/>
        <v>0</v>
      </c>
      <c r="F104" s="76"/>
      <c r="G104" s="76"/>
      <c r="H104" s="76"/>
      <c r="I104" s="121"/>
      <c r="J104" s="76"/>
      <c r="M104" s="181"/>
      <c r="N104" s="181" t="s">
        <v>163</v>
      </c>
      <c r="O104" s="181" t="s">
        <v>165</v>
      </c>
      <c r="P104" s="181">
        <v>100</v>
      </c>
    </row>
    <row r="105" spans="1:16" ht="12">
      <c r="A105" s="211"/>
      <c r="B105" s="125" t="s">
        <v>337</v>
      </c>
      <c r="C105" s="125" t="s">
        <v>165</v>
      </c>
      <c r="D105" s="126">
        <f>Salz!C35</f>
        <v>0</v>
      </c>
      <c r="E105" s="126">
        <f t="shared" si="6"/>
        <v>0</v>
      </c>
      <c r="F105" s="76"/>
      <c r="G105" s="76"/>
      <c r="H105" s="76"/>
      <c r="I105" s="121"/>
      <c r="J105" s="76"/>
      <c r="M105" s="181"/>
      <c r="N105" s="181" t="s">
        <v>337</v>
      </c>
      <c r="O105" s="181" t="s">
        <v>165</v>
      </c>
      <c r="P105" s="181">
        <v>101</v>
      </c>
    </row>
    <row r="106" spans="1:16" ht="12">
      <c r="A106" s="211"/>
      <c r="B106" s="125" t="s">
        <v>338</v>
      </c>
      <c r="C106" s="125" t="s">
        <v>165</v>
      </c>
      <c r="D106" s="126">
        <f>Salz!C36</f>
        <v>0</v>
      </c>
      <c r="E106" s="126">
        <f t="shared" si="6"/>
        <v>0</v>
      </c>
      <c r="F106" s="76"/>
      <c r="G106" s="76"/>
      <c r="H106" s="76"/>
      <c r="I106" s="121"/>
      <c r="J106" s="76"/>
      <c r="M106" s="181"/>
      <c r="N106" s="181" t="s">
        <v>338</v>
      </c>
      <c r="O106" s="181" t="s">
        <v>165</v>
      </c>
      <c r="P106" s="181">
        <v>102</v>
      </c>
    </row>
    <row r="107" spans="1:16" ht="12">
      <c r="A107" s="211"/>
      <c r="B107" s="125" t="s">
        <v>339</v>
      </c>
      <c r="C107" s="125" t="s">
        <v>165</v>
      </c>
      <c r="D107" s="126">
        <f>Salz!C37</f>
        <v>0</v>
      </c>
      <c r="E107" s="126">
        <f t="shared" si="6"/>
        <v>0</v>
      </c>
      <c r="F107" s="76"/>
      <c r="G107" s="76"/>
      <c r="H107" s="76"/>
      <c r="I107" s="121"/>
      <c r="J107" s="76"/>
      <c r="M107" s="181"/>
      <c r="N107" s="181" t="s">
        <v>339</v>
      </c>
      <c r="O107" s="181" t="s">
        <v>165</v>
      </c>
      <c r="P107" s="181">
        <v>103</v>
      </c>
    </row>
    <row r="108" spans="1:16" ht="12">
      <c r="A108" s="211"/>
      <c r="B108" s="125" t="s">
        <v>315</v>
      </c>
      <c r="C108" s="125" t="s">
        <v>165</v>
      </c>
      <c r="D108" s="126">
        <f>Salz!C38</f>
        <v>0</v>
      </c>
      <c r="E108" s="126">
        <f t="shared" si="6"/>
        <v>0</v>
      </c>
      <c r="F108" s="76"/>
      <c r="G108" s="76"/>
      <c r="H108" s="76"/>
      <c r="I108" s="121"/>
      <c r="J108" s="76"/>
      <c r="M108" s="181"/>
      <c r="N108" s="181" t="s">
        <v>315</v>
      </c>
      <c r="O108" s="181" t="s">
        <v>165</v>
      </c>
      <c r="P108" s="181">
        <v>104</v>
      </c>
    </row>
    <row r="109" spans="1:16" ht="12">
      <c r="A109" s="212"/>
      <c r="B109" s="127" t="s">
        <v>340</v>
      </c>
      <c r="C109" s="127" t="s">
        <v>165</v>
      </c>
      <c r="D109" s="128">
        <f>Salz!C39</f>
        <v>0</v>
      </c>
      <c r="E109" s="128">
        <f t="shared" si="6"/>
        <v>0</v>
      </c>
      <c r="F109" s="76"/>
      <c r="G109" s="76"/>
      <c r="H109" s="76"/>
      <c r="I109" s="121"/>
      <c r="J109" s="76"/>
      <c r="M109" s="181"/>
      <c r="N109" s="181" t="s">
        <v>340</v>
      </c>
      <c r="O109" s="181" t="s">
        <v>165</v>
      </c>
      <c r="P109" s="181">
        <v>105</v>
      </c>
    </row>
    <row r="110" spans="1:16" ht="12">
      <c r="A110" s="213" t="s">
        <v>221</v>
      </c>
      <c r="B110" s="133" t="s">
        <v>223</v>
      </c>
      <c r="C110" s="133" t="s">
        <v>168</v>
      </c>
      <c r="D110" s="134">
        <f>Salz!F29</f>
        <v>0</v>
      </c>
      <c r="E110" s="134">
        <f t="shared" si="6"/>
        <v>0</v>
      </c>
      <c r="F110" s="76"/>
      <c r="G110" s="76"/>
      <c r="H110" s="76"/>
      <c r="I110" s="121"/>
      <c r="J110" s="76"/>
      <c r="M110" s="181" t="s">
        <v>301</v>
      </c>
      <c r="N110" s="181" t="s">
        <v>223</v>
      </c>
      <c r="O110" s="181" t="s">
        <v>168</v>
      </c>
      <c r="P110" s="181">
        <v>106</v>
      </c>
    </row>
    <row r="111" spans="1:16" ht="12">
      <c r="A111" s="211"/>
      <c r="B111" s="125" t="s">
        <v>223</v>
      </c>
      <c r="C111" s="96" t="s">
        <v>165</v>
      </c>
      <c r="D111" s="126">
        <f>Salz!G29</f>
        <v>0</v>
      </c>
      <c r="E111" s="126">
        <f t="shared" si="6"/>
        <v>0</v>
      </c>
      <c r="F111" s="76"/>
      <c r="G111" s="76"/>
      <c r="H111" s="76"/>
      <c r="I111" s="121"/>
      <c r="J111" s="76"/>
      <c r="M111" s="181"/>
      <c r="N111" s="181" t="s">
        <v>223</v>
      </c>
      <c r="O111" s="181" t="s">
        <v>165</v>
      </c>
      <c r="P111" s="181">
        <v>107</v>
      </c>
    </row>
    <row r="112" spans="1:16" ht="12">
      <c r="A112" s="211"/>
      <c r="B112" s="125" t="s">
        <v>224</v>
      </c>
      <c r="C112" s="125" t="s">
        <v>168</v>
      </c>
      <c r="D112" s="126">
        <f>Salz!F30</f>
        <v>0</v>
      </c>
      <c r="E112" s="126">
        <f t="shared" si="6"/>
        <v>0</v>
      </c>
      <c r="F112" s="76"/>
      <c r="G112" s="76"/>
      <c r="H112" s="76"/>
      <c r="I112" s="121"/>
      <c r="J112" s="76"/>
      <c r="M112" s="181"/>
      <c r="N112" s="181" t="s">
        <v>224</v>
      </c>
      <c r="O112" s="181" t="s">
        <v>168</v>
      </c>
      <c r="P112" s="181">
        <v>108</v>
      </c>
    </row>
    <row r="113" spans="1:16" ht="12">
      <c r="A113" s="211"/>
      <c r="B113" s="125" t="s">
        <v>224</v>
      </c>
      <c r="C113" s="96" t="s">
        <v>165</v>
      </c>
      <c r="D113" s="126">
        <f>Salz!G30</f>
        <v>0</v>
      </c>
      <c r="E113" s="126">
        <f t="shared" si="6"/>
        <v>0</v>
      </c>
      <c r="F113" s="76"/>
      <c r="G113" s="76"/>
      <c r="H113" s="76"/>
      <c r="I113" s="121"/>
      <c r="J113" s="76"/>
      <c r="M113" s="181"/>
      <c r="N113" s="181" t="s">
        <v>224</v>
      </c>
      <c r="O113" s="181" t="s">
        <v>165</v>
      </c>
      <c r="P113" s="181">
        <v>109</v>
      </c>
    </row>
    <row r="114" spans="1:16" ht="12">
      <c r="A114" s="211"/>
      <c r="B114" s="125" t="s">
        <v>225</v>
      </c>
      <c r="C114" s="125" t="s">
        <v>168</v>
      </c>
      <c r="D114" s="126">
        <f>Salz!F31</f>
        <v>0</v>
      </c>
      <c r="E114" s="126">
        <f t="shared" si="6"/>
        <v>0</v>
      </c>
      <c r="F114" s="76"/>
      <c r="G114" s="76"/>
      <c r="H114" s="76"/>
      <c r="I114" s="121"/>
      <c r="J114" s="76"/>
      <c r="M114" s="181"/>
      <c r="N114" s="181" t="s">
        <v>225</v>
      </c>
      <c r="O114" s="181" t="s">
        <v>168</v>
      </c>
      <c r="P114" s="181">
        <v>110</v>
      </c>
    </row>
    <row r="115" spans="1:16" ht="12">
      <c r="A115" s="211"/>
      <c r="B115" s="125" t="s">
        <v>225</v>
      </c>
      <c r="C115" s="96" t="s">
        <v>165</v>
      </c>
      <c r="D115" s="126">
        <f>Salz!G31</f>
        <v>0</v>
      </c>
      <c r="E115" s="126">
        <f t="shared" si="6"/>
        <v>0</v>
      </c>
      <c r="F115" s="76"/>
      <c r="G115" s="76"/>
      <c r="H115" s="76"/>
      <c r="I115" s="121"/>
      <c r="J115" s="76"/>
      <c r="M115" s="181"/>
      <c r="N115" s="181" t="s">
        <v>225</v>
      </c>
      <c r="O115" s="181" t="s">
        <v>165</v>
      </c>
      <c r="P115" s="181">
        <v>111</v>
      </c>
    </row>
    <row r="116" spans="1:16" ht="12">
      <c r="A116" s="211"/>
      <c r="B116" s="183" t="s">
        <v>226</v>
      </c>
      <c r="C116" s="183" t="s">
        <v>222</v>
      </c>
      <c r="D116" s="184">
        <f>D110+D112+D114</f>
        <v>0</v>
      </c>
      <c r="E116" s="184">
        <f t="shared" si="6"/>
        <v>0</v>
      </c>
      <c r="F116" s="76"/>
      <c r="G116" s="76"/>
      <c r="H116" s="76"/>
      <c r="I116" s="121"/>
      <c r="J116" s="76"/>
      <c r="M116" s="181"/>
      <c r="N116" s="181" t="s">
        <v>294</v>
      </c>
      <c r="O116" s="181" t="s">
        <v>168</v>
      </c>
      <c r="P116" s="181">
        <v>112</v>
      </c>
    </row>
    <row r="117" spans="1:16" ht="12">
      <c r="A117" s="212"/>
      <c r="B117" s="131" t="s">
        <v>227</v>
      </c>
      <c r="C117" s="131" t="s">
        <v>165</v>
      </c>
      <c r="D117" s="132">
        <f>D111+D113+D115</f>
        <v>0</v>
      </c>
      <c r="E117" s="132">
        <f t="shared" si="6"/>
        <v>0</v>
      </c>
      <c r="F117" s="76"/>
      <c r="G117" s="76"/>
      <c r="H117" s="76"/>
      <c r="I117" s="121"/>
      <c r="J117" s="76"/>
      <c r="M117" s="181"/>
      <c r="N117" s="181" t="s">
        <v>295</v>
      </c>
      <c r="O117" s="181" t="s">
        <v>165</v>
      </c>
      <c r="P117" s="181">
        <v>113</v>
      </c>
    </row>
    <row r="118" spans="1:16" ht="12">
      <c r="A118" s="209" t="s">
        <v>233</v>
      </c>
      <c r="B118" s="133" t="s">
        <v>234</v>
      </c>
      <c r="C118" s="133" t="s">
        <v>168</v>
      </c>
      <c r="D118" s="134">
        <f>Salz!B46</f>
        <v>0</v>
      </c>
      <c r="E118" s="134">
        <f t="shared" si="6"/>
        <v>0</v>
      </c>
      <c r="F118" s="76"/>
      <c r="G118" s="76"/>
      <c r="H118" s="76"/>
      <c r="I118" s="121"/>
      <c r="J118" s="76"/>
      <c r="M118" s="181" t="s">
        <v>296</v>
      </c>
      <c r="N118" s="181" t="s">
        <v>297</v>
      </c>
      <c r="O118" s="181" t="s">
        <v>168</v>
      </c>
      <c r="P118" s="181">
        <v>114</v>
      </c>
    </row>
    <row r="119" spans="1:16" ht="12">
      <c r="A119" s="210"/>
      <c r="B119" s="127" t="s">
        <v>234</v>
      </c>
      <c r="C119" s="127" t="s">
        <v>165</v>
      </c>
      <c r="D119" s="128">
        <f>Salz!C46</f>
        <v>0</v>
      </c>
      <c r="E119" s="128">
        <f t="shared" si="6"/>
        <v>0</v>
      </c>
      <c r="F119" s="76"/>
      <c r="G119" s="76"/>
      <c r="H119" s="76"/>
      <c r="I119" s="121"/>
      <c r="J119" s="76"/>
      <c r="M119" s="181"/>
      <c r="N119" s="181" t="s">
        <v>297</v>
      </c>
      <c r="O119" s="181" t="s">
        <v>165</v>
      </c>
      <c r="P119" s="181">
        <v>115</v>
      </c>
    </row>
    <row r="120" spans="1:16" ht="12">
      <c r="A120" s="209" t="s">
        <v>166</v>
      </c>
      <c r="B120" s="133" t="s">
        <v>43</v>
      </c>
      <c r="C120" s="133" t="s">
        <v>168</v>
      </c>
      <c r="D120" s="134">
        <f>Salz!B53</f>
        <v>0</v>
      </c>
      <c r="E120" s="134">
        <f t="shared" si="6"/>
        <v>0</v>
      </c>
      <c r="F120" s="76"/>
      <c r="G120" s="76"/>
      <c r="H120" s="76"/>
      <c r="I120" s="121"/>
      <c r="J120" s="76"/>
      <c r="M120" s="181" t="s">
        <v>166</v>
      </c>
      <c r="N120" s="181" t="s">
        <v>43</v>
      </c>
      <c r="O120" s="181" t="s">
        <v>168</v>
      </c>
      <c r="P120" s="181">
        <v>116</v>
      </c>
    </row>
    <row r="121" spans="1:16" ht="12">
      <c r="A121" s="210"/>
      <c r="B121" s="127" t="s">
        <v>43</v>
      </c>
      <c r="C121" s="127" t="s">
        <v>165</v>
      </c>
      <c r="D121" s="128">
        <f>Salz!C53</f>
        <v>0</v>
      </c>
      <c r="E121" s="128">
        <f t="shared" si="6"/>
        <v>0</v>
      </c>
      <c r="F121" s="76"/>
      <c r="G121" s="76"/>
      <c r="H121" s="76"/>
      <c r="I121" s="121"/>
      <c r="J121" s="76"/>
      <c r="M121" s="181"/>
      <c r="N121" s="181" t="s">
        <v>43</v>
      </c>
      <c r="O121" s="181" t="s">
        <v>165</v>
      </c>
      <c r="P121" s="181">
        <v>117</v>
      </c>
    </row>
    <row r="122" spans="1:16" ht="12">
      <c r="A122" s="168"/>
      <c r="B122" s="172" t="s">
        <v>219</v>
      </c>
      <c r="C122" s="172"/>
      <c r="D122" s="173" t="s">
        <v>220</v>
      </c>
      <c r="E122" s="171" t="s">
        <v>236</v>
      </c>
      <c r="F122" s="76"/>
      <c r="G122" s="76"/>
      <c r="H122" s="76"/>
      <c r="I122" s="121"/>
      <c r="J122" s="76"/>
      <c r="M122" s="181"/>
      <c r="N122" s="181"/>
      <c r="O122" s="181"/>
      <c r="P122" s="181">
        <v>118</v>
      </c>
    </row>
    <row r="123" spans="1:16" ht="12">
      <c r="A123" s="211"/>
      <c r="B123" s="169" t="s">
        <v>6</v>
      </c>
      <c r="C123" s="169" t="s">
        <v>168</v>
      </c>
      <c r="D123" s="170">
        <f>Andere!B17</f>
        <v>0</v>
      </c>
      <c r="E123" s="170">
        <f t="shared" ref="E123" si="7">D123</f>
        <v>0</v>
      </c>
      <c r="F123" s="76"/>
      <c r="G123" s="76"/>
      <c r="H123" s="76"/>
      <c r="I123" s="121"/>
      <c r="J123" s="76"/>
      <c r="M123" s="181" t="s">
        <v>299</v>
      </c>
      <c r="N123" s="181" t="s">
        <v>6</v>
      </c>
      <c r="O123" s="181" t="s">
        <v>168</v>
      </c>
      <c r="P123" s="181">
        <v>119</v>
      </c>
    </row>
    <row r="124" spans="1:16" ht="12">
      <c r="A124" s="211"/>
      <c r="B124" s="96" t="s">
        <v>32</v>
      </c>
      <c r="C124" s="96" t="s">
        <v>168</v>
      </c>
      <c r="D124" s="114">
        <f>Andere!B18</f>
        <v>0</v>
      </c>
      <c r="E124" s="114">
        <f>D124</f>
        <v>0</v>
      </c>
      <c r="F124" s="76"/>
      <c r="G124" s="76"/>
      <c r="H124" s="76"/>
      <c r="I124" s="121"/>
      <c r="J124" s="76"/>
      <c r="M124" s="181"/>
      <c r="N124" s="181" t="s">
        <v>32</v>
      </c>
      <c r="O124" s="181" t="s">
        <v>168</v>
      </c>
      <c r="P124" s="181">
        <v>120</v>
      </c>
    </row>
    <row r="125" spans="1:16" ht="12">
      <c r="A125" s="211"/>
      <c r="B125" s="96" t="s">
        <v>33</v>
      </c>
      <c r="C125" s="96" t="s">
        <v>168</v>
      </c>
      <c r="D125" s="114">
        <f>Andere!B19</f>
        <v>0</v>
      </c>
      <c r="E125" s="114">
        <f t="shared" ref="E125:E128" si="8">D125</f>
        <v>0</v>
      </c>
      <c r="F125" s="76"/>
      <c r="G125" s="76"/>
      <c r="H125" s="76"/>
      <c r="I125" s="121"/>
      <c r="J125" s="76"/>
      <c r="M125" s="181"/>
      <c r="N125" s="181" t="s">
        <v>33</v>
      </c>
      <c r="O125" s="181" t="s">
        <v>168</v>
      </c>
      <c r="P125" s="181">
        <v>121</v>
      </c>
    </row>
    <row r="126" spans="1:16" ht="12">
      <c r="A126" s="211"/>
      <c r="B126" s="115" t="s">
        <v>8</v>
      </c>
      <c r="C126" s="96" t="s">
        <v>168</v>
      </c>
      <c r="D126" s="116">
        <f>Andere!B20</f>
        <v>0</v>
      </c>
      <c r="E126" s="116">
        <f t="shared" si="8"/>
        <v>0</v>
      </c>
      <c r="F126" s="76"/>
      <c r="G126" s="76"/>
      <c r="H126" s="76"/>
      <c r="I126" s="121"/>
      <c r="J126" s="76"/>
      <c r="M126" s="181"/>
      <c r="N126" s="181" t="s">
        <v>8</v>
      </c>
      <c r="O126" s="181" t="s">
        <v>168</v>
      </c>
      <c r="P126" s="181">
        <v>122</v>
      </c>
    </row>
    <row r="127" spans="1:16" ht="12">
      <c r="A127" s="211"/>
      <c r="B127" s="96" t="s">
        <v>153</v>
      </c>
      <c r="C127" s="96" t="s">
        <v>168</v>
      </c>
      <c r="D127" s="114">
        <f>Andere!B21</f>
        <v>0</v>
      </c>
      <c r="E127" s="114">
        <f t="shared" si="8"/>
        <v>0</v>
      </c>
      <c r="F127" s="76"/>
      <c r="G127" s="76"/>
      <c r="H127" s="76"/>
      <c r="I127" s="121"/>
      <c r="J127" s="76"/>
      <c r="M127" s="181"/>
      <c r="N127" s="181" t="s">
        <v>153</v>
      </c>
      <c r="O127" s="181" t="s">
        <v>168</v>
      </c>
      <c r="P127" s="181">
        <v>123</v>
      </c>
    </row>
    <row r="128" spans="1:16" ht="12">
      <c r="A128" s="211"/>
      <c r="B128" s="117" t="s">
        <v>154</v>
      </c>
      <c r="C128" s="91" t="s">
        <v>152</v>
      </c>
      <c r="D128" s="118">
        <f>Andere!B22</f>
        <v>0</v>
      </c>
      <c r="E128" s="118">
        <f t="shared" si="8"/>
        <v>0</v>
      </c>
      <c r="F128" s="76"/>
      <c r="G128" s="76"/>
      <c r="H128" s="76"/>
      <c r="I128" s="121"/>
      <c r="J128" s="76"/>
      <c r="M128" s="181"/>
      <c r="N128" s="181" t="s">
        <v>154</v>
      </c>
      <c r="O128" s="181" t="s">
        <v>168</v>
      </c>
      <c r="P128" s="181">
        <v>124</v>
      </c>
    </row>
    <row r="129" spans="1:16" ht="12">
      <c r="A129" s="213" t="s">
        <v>155</v>
      </c>
      <c r="B129" s="88" t="s">
        <v>34</v>
      </c>
      <c r="C129" s="88" t="s">
        <v>168</v>
      </c>
      <c r="D129" s="113">
        <f>Andere!G17</f>
        <v>0</v>
      </c>
      <c r="E129" s="113">
        <f>D129</f>
        <v>0</v>
      </c>
      <c r="F129" s="76"/>
      <c r="G129" s="76"/>
      <c r="H129" s="76"/>
      <c r="I129" s="121"/>
      <c r="J129" s="76"/>
      <c r="M129" s="181" t="s">
        <v>155</v>
      </c>
      <c r="N129" s="181" t="s">
        <v>34</v>
      </c>
      <c r="O129" s="181" t="s">
        <v>168</v>
      </c>
      <c r="P129" s="181">
        <v>125</v>
      </c>
    </row>
    <row r="130" spans="1:16" ht="12">
      <c r="A130" s="211"/>
      <c r="B130" s="96" t="s">
        <v>156</v>
      </c>
      <c r="C130" s="96" t="s">
        <v>168</v>
      </c>
      <c r="D130" s="114">
        <f>Andere!G18</f>
        <v>0</v>
      </c>
      <c r="E130" s="114">
        <f t="shared" ref="E130:E168" si="9">D130</f>
        <v>0</v>
      </c>
      <c r="F130" s="76"/>
      <c r="G130" s="76"/>
      <c r="H130" s="76"/>
      <c r="I130" s="121"/>
      <c r="J130" s="76"/>
      <c r="M130" s="181"/>
      <c r="N130" s="181" t="s">
        <v>156</v>
      </c>
      <c r="O130" s="181" t="s">
        <v>168</v>
      </c>
      <c r="P130" s="181">
        <v>126</v>
      </c>
    </row>
    <row r="131" spans="1:16" ht="12">
      <c r="A131" s="211"/>
      <c r="B131" s="96" t="s">
        <v>157</v>
      </c>
      <c r="C131" s="96" t="s">
        <v>168</v>
      </c>
      <c r="D131" s="114">
        <f>Andere!G19</f>
        <v>0</v>
      </c>
      <c r="E131" s="114">
        <f t="shared" si="9"/>
        <v>0</v>
      </c>
      <c r="F131" s="76"/>
      <c r="G131" s="76"/>
      <c r="H131" s="76"/>
      <c r="I131" s="121"/>
      <c r="J131" s="76"/>
      <c r="M131" s="181"/>
      <c r="N131" s="181" t="s">
        <v>157</v>
      </c>
      <c r="O131" s="181" t="s">
        <v>168</v>
      </c>
      <c r="P131" s="181">
        <v>127</v>
      </c>
    </row>
    <row r="132" spans="1:16" ht="12">
      <c r="A132" s="212"/>
      <c r="B132" s="119" t="s">
        <v>154</v>
      </c>
      <c r="C132" s="98" t="s">
        <v>152</v>
      </c>
      <c r="D132" s="120">
        <f>Andere!G20</f>
        <v>0</v>
      </c>
      <c r="E132" s="120">
        <f t="shared" si="9"/>
        <v>0</v>
      </c>
      <c r="F132" s="76"/>
      <c r="G132" s="76"/>
      <c r="H132" s="76"/>
      <c r="I132" s="121"/>
      <c r="J132" s="76"/>
      <c r="M132" s="181"/>
      <c r="N132" s="181" t="s">
        <v>154</v>
      </c>
      <c r="O132" s="181" t="s">
        <v>168</v>
      </c>
      <c r="P132" s="181">
        <v>128</v>
      </c>
    </row>
    <row r="133" spans="1:16" ht="12">
      <c r="A133" s="213" t="s">
        <v>158</v>
      </c>
      <c r="B133" s="122" t="s">
        <v>159</v>
      </c>
      <c r="C133" s="122"/>
      <c r="D133" s="123">
        <f>SUM(D134:D144)</f>
        <v>0</v>
      </c>
      <c r="E133" s="123">
        <f t="shared" si="9"/>
        <v>0</v>
      </c>
      <c r="F133" s="76"/>
      <c r="G133" s="76"/>
      <c r="H133" s="76"/>
      <c r="I133" s="121"/>
      <c r="J133" s="76"/>
      <c r="M133" s="181" t="s">
        <v>158</v>
      </c>
      <c r="N133" s="181" t="s">
        <v>159</v>
      </c>
      <c r="O133" s="181" t="s">
        <v>168</v>
      </c>
      <c r="P133" s="181">
        <v>129</v>
      </c>
    </row>
    <row r="134" spans="1:16" ht="12">
      <c r="A134" s="211"/>
      <c r="B134" s="125" t="s">
        <v>160</v>
      </c>
      <c r="C134" s="96" t="s">
        <v>168</v>
      </c>
      <c r="D134" s="126">
        <f>Andere!B29</f>
        <v>0</v>
      </c>
      <c r="E134" s="126">
        <f t="shared" si="9"/>
        <v>0</v>
      </c>
      <c r="F134" s="76"/>
      <c r="G134" s="76"/>
      <c r="H134" s="76"/>
      <c r="I134" s="121"/>
      <c r="J134" s="76"/>
      <c r="M134" s="181"/>
      <c r="N134" s="181" t="s">
        <v>160</v>
      </c>
      <c r="O134" s="181" t="s">
        <v>168</v>
      </c>
      <c r="P134" s="181">
        <v>130</v>
      </c>
    </row>
    <row r="135" spans="1:16" ht="12">
      <c r="A135" s="211"/>
      <c r="B135" s="125" t="s">
        <v>161</v>
      </c>
      <c r="C135" s="96" t="s">
        <v>168</v>
      </c>
      <c r="D135" s="126">
        <f>Andere!B30</f>
        <v>0</v>
      </c>
      <c r="E135" s="126">
        <f t="shared" si="9"/>
        <v>0</v>
      </c>
      <c r="F135" s="76"/>
      <c r="G135" s="76"/>
      <c r="H135" s="76"/>
      <c r="I135" s="121"/>
      <c r="J135" s="76"/>
      <c r="M135" s="181"/>
      <c r="N135" s="181" t="s">
        <v>161</v>
      </c>
      <c r="O135" s="181" t="s">
        <v>168</v>
      </c>
      <c r="P135" s="181">
        <v>131</v>
      </c>
    </row>
    <row r="136" spans="1:16" ht="12">
      <c r="A136" s="211"/>
      <c r="B136" s="125" t="s">
        <v>162</v>
      </c>
      <c r="C136" s="96" t="s">
        <v>168</v>
      </c>
      <c r="D136" s="126">
        <f>Andere!B31</f>
        <v>0</v>
      </c>
      <c r="E136" s="126">
        <f t="shared" si="9"/>
        <v>0</v>
      </c>
      <c r="F136" s="76"/>
      <c r="G136" s="76"/>
      <c r="H136" s="76"/>
      <c r="I136" s="121"/>
      <c r="J136" s="76"/>
      <c r="M136" s="181"/>
      <c r="N136" s="181" t="s">
        <v>162</v>
      </c>
      <c r="O136" s="181" t="s">
        <v>168</v>
      </c>
      <c r="P136" s="181">
        <v>132</v>
      </c>
    </row>
    <row r="137" spans="1:16" ht="12">
      <c r="A137" s="211"/>
      <c r="B137" s="125" t="s">
        <v>335</v>
      </c>
      <c r="C137" s="96" t="s">
        <v>168</v>
      </c>
      <c r="D137" s="126">
        <f>Andere!B32</f>
        <v>0</v>
      </c>
      <c r="E137" s="126">
        <f t="shared" si="9"/>
        <v>0</v>
      </c>
      <c r="F137" s="76"/>
      <c r="G137" s="76"/>
      <c r="H137" s="76"/>
      <c r="I137" s="121"/>
      <c r="J137" s="76"/>
      <c r="M137" s="181"/>
      <c r="N137" s="181" t="s">
        <v>335</v>
      </c>
      <c r="O137" s="181" t="s">
        <v>168</v>
      </c>
      <c r="P137" s="181">
        <v>133</v>
      </c>
    </row>
    <row r="138" spans="1:16" ht="12">
      <c r="A138" s="211"/>
      <c r="B138" s="125" t="s">
        <v>336</v>
      </c>
      <c r="C138" s="96" t="s">
        <v>168</v>
      </c>
      <c r="D138" s="126">
        <f>Andere!B33</f>
        <v>0</v>
      </c>
      <c r="E138" s="126">
        <f t="shared" si="9"/>
        <v>0</v>
      </c>
      <c r="F138" s="76"/>
      <c r="G138" s="76"/>
      <c r="H138" s="76"/>
      <c r="I138" s="121"/>
      <c r="J138" s="76"/>
      <c r="M138" s="181"/>
      <c r="N138" s="181" t="s">
        <v>336</v>
      </c>
      <c r="O138" s="181" t="s">
        <v>168</v>
      </c>
      <c r="P138" s="181">
        <v>134</v>
      </c>
    </row>
    <row r="139" spans="1:16" ht="12">
      <c r="A139" s="211"/>
      <c r="B139" s="125" t="s">
        <v>163</v>
      </c>
      <c r="C139" s="96" t="s">
        <v>168</v>
      </c>
      <c r="D139" s="126">
        <f>Andere!B34</f>
        <v>0</v>
      </c>
      <c r="E139" s="126">
        <f t="shared" si="9"/>
        <v>0</v>
      </c>
      <c r="F139" s="76"/>
      <c r="G139" s="76"/>
      <c r="H139" s="76"/>
      <c r="I139" s="121"/>
      <c r="J139" s="76"/>
      <c r="M139" s="181"/>
      <c r="N139" s="181" t="s">
        <v>163</v>
      </c>
      <c r="O139" s="181" t="s">
        <v>168</v>
      </c>
      <c r="P139" s="181">
        <v>135</v>
      </c>
    </row>
    <row r="140" spans="1:16" ht="12">
      <c r="A140" s="211"/>
      <c r="B140" s="125" t="s">
        <v>337</v>
      </c>
      <c r="C140" s="96" t="s">
        <v>168</v>
      </c>
      <c r="D140" s="126">
        <f>Andere!B35</f>
        <v>0</v>
      </c>
      <c r="E140" s="126">
        <f t="shared" si="9"/>
        <v>0</v>
      </c>
      <c r="F140" s="76"/>
      <c r="G140" s="76"/>
      <c r="H140" s="76"/>
      <c r="I140" s="121"/>
      <c r="J140" s="76"/>
      <c r="M140" s="181"/>
      <c r="N140" s="181" t="s">
        <v>337</v>
      </c>
      <c r="O140" s="181" t="s">
        <v>168</v>
      </c>
      <c r="P140" s="181">
        <v>136</v>
      </c>
    </row>
    <row r="141" spans="1:16" ht="12">
      <c r="A141" s="211"/>
      <c r="B141" s="125" t="s">
        <v>338</v>
      </c>
      <c r="C141" s="96" t="s">
        <v>168</v>
      </c>
      <c r="D141" s="126">
        <f>Andere!B36</f>
        <v>0</v>
      </c>
      <c r="E141" s="126">
        <f t="shared" si="9"/>
        <v>0</v>
      </c>
      <c r="F141" s="76"/>
      <c r="G141" s="76"/>
      <c r="H141" s="76"/>
      <c r="I141" s="121"/>
      <c r="J141" s="76"/>
      <c r="M141" s="181"/>
      <c r="N141" s="181" t="s">
        <v>338</v>
      </c>
      <c r="O141" s="181" t="s">
        <v>168</v>
      </c>
      <c r="P141" s="181">
        <v>137</v>
      </c>
    </row>
    <row r="142" spans="1:16" ht="12">
      <c r="A142" s="211"/>
      <c r="B142" s="125" t="s">
        <v>339</v>
      </c>
      <c r="C142" s="96" t="s">
        <v>168</v>
      </c>
      <c r="D142" s="126">
        <f>Andere!B37</f>
        <v>0</v>
      </c>
      <c r="E142" s="126">
        <f t="shared" si="9"/>
        <v>0</v>
      </c>
      <c r="F142" s="76"/>
      <c r="G142" s="76"/>
      <c r="H142" s="76"/>
      <c r="I142" s="121"/>
      <c r="J142" s="76"/>
      <c r="M142" s="181"/>
      <c r="N142" s="181" t="s">
        <v>339</v>
      </c>
      <c r="O142" s="181" t="s">
        <v>168</v>
      </c>
      <c r="P142" s="181">
        <v>138</v>
      </c>
    </row>
    <row r="143" spans="1:16" ht="12">
      <c r="A143" s="211"/>
      <c r="B143" s="125" t="s">
        <v>315</v>
      </c>
      <c r="C143" s="96" t="s">
        <v>168</v>
      </c>
      <c r="D143" s="126">
        <f>Andere!B38</f>
        <v>0</v>
      </c>
      <c r="E143" s="126">
        <f t="shared" si="9"/>
        <v>0</v>
      </c>
      <c r="F143" s="76"/>
      <c r="G143" s="76"/>
      <c r="H143" s="76"/>
      <c r="I143" s="121"/>
      <c r="J143" s="76"/>
      <c r="M143" s="181"/>
      <c r="N143" s="181" t="s">
        <v>315</v>
      </c>
      <c r="O143" s="181" t="s">
        <v>168</v>
      </c>
      <c r="P143" s="181">
        <v>139</v>
      </c>
    </row>
    <row r="144" spans="1:16" ht="12">
      <c r="A144" s="211"/>
      <c r="B144" s="127" t="s">
        <v>340</v>
      </c>
      <c r="C144" s="127" t="s">
        <v>168</v>
      </c>
      <c r="D144" s="128">
        <f>Andere!B39</f>
        <v>0</v>
      </c>
      <c r="E144" s="128">
        <f t="shared" si="9"/>
        <v>0</v>
      </c>
      <c r="F144" s="76"/>
      <c r="G144" s="76"/>
      <c r="H144" s="76"/>
      <c r="I144" s="121"/>
      <c r="J144" s="76"/>
      <c r="M144" s="181"/>
      <c r="N144" s="181" t="s">
        <v>340</v>
      </c>
      <c r="O144" s="181" t="s">
        <v>168</v>
      </c>
      <c r="P144" s="181">
        <v>140</v>
      </c>
    </row>
    <row r="145" spans="1:16" ht="12">
      <c r="A145" s="211"/>
      <c r="B145" s="129" t="s">
        <v>164</v>
      </c>
      <c r="C145" s="129"/>
      <c r="D145" s="130">
        <f>SUM(D146:D156)</f>
        <v>0</v>
      </c>
      <c r="E145" s="130">
        <f t="shared" si="9"/>
        <v>0</v>
      </c>
      <c r="F145" s="76"/>
      <c r="G145" s="76"/>
      <c r="H145" s="76"/>
      <c r="I145" s="121"/>
      <c r="J145" s="76"/>
      <c r="M145" s="181"/>
      <c r="N145" s="181" t="s">
        <v>164</v>
      </c>
      <c r="O145" s="181" t="s">
        <v>165</v>
      </c>
      <c r="P145" s="181">
        <v>141</v>
      </c>
    </row>
    <row r="146" spans="1:16" ht="12">
      <c r="A146" s="211"/>
      <c r="B146" s="125" t="s">
        <v>160</v>
      </c>
      <c r="C146" s="125" t="s">
        <v>165</v>
      </c>
      <c r="D146" s="126">
        <f>Andere!C29</f>
        <v>0</v>
      </c>
      <c r="E146" s="126">
        <f t="shared" si="9"/>
        <v>0</v>
      </c>
      <c r="F146" s="76"/>
      <c r="G146" s="76"/>
      <c r="H146" s="76"/>
      <c r="I146" s="121"/>
      <c r="J146" s="76"/>
      <c r="M146" s="181"/>
      <c r="N146" s="181" t="s">
        <v>160</v>
      </c>
      <c r="O146" s="181" t="s">
        <v>165</v>
      </c>
      <c r="P146" s="181">
        <v>142</v>
      </c>
    </row>
    <row r="147" spans="1:16" ht="12">
      <c r="A147" s="211"/>
      <c r="B147" s="125" t="s">
        <v>161</v>
      </c>
      <c r="C147" s="125" t="s">
        <v>165</v>
      </c>
      <c r="D147" s="126">
        <f>Andere!C30</f>
        <v>0</v>
      </c>
      <c r="E147" s="126">
        <f t="shared" si="9"/>
        <v>0</v>
      </c>
      <c r="F147" s="76"/>
      <c r="G147" s="76"/>
      <c r="H147" s="76"/>
      <c r="I147" s="121"/>
      <c r="J147" s="76"/>
      <c r="M147" s="181"/>
      <c r="N147" s="181" t="s">
        <v>161</v>
      </c>
      <c r="O147" s="181" t="s">
        <v>165</v>
      </c>
      <c r="P147" s="181">
        <v>143</v>
      </c>
    </row>
    <row r="148" spans="1:16" ht="12">
      <c r="A148" s="211"/>
      <c r="B148" s="125" t="s">
        <v>162</v>
      </c>
      <c r="C148" s="125" t="s">
        <v>165</v>
      </c>
      <c r="D148" s="126">
        <f>Andere!C31</f>
        <v>0</v>
      </c>
      <c r="E148" s="126">
        <f t="shared" si="9"/>
        <v>0</v>
      </c>
      <c r="F148" s="76"/>
      <c r="G148" s="76"/>
      <c r="H148" s="76"/>
      <c r="I148" s="121"/>
      <c r="J148" s="76"/>
      <c r="M148" s="181"/>
      <c r="N148" s="181" t="s">
        <v>162</v>
      </c>
      <c r="O148" s="181" t="s">
        <v>165</v>
      </c>
      <c r="P148" s="181">
        <v>144</v>
      </c>
    </row>
    <row r="149" spans="1:16" ht="12">
      <c r="A149" s="211"/>
      <c r="B149" s="125" t="s">
        <v>335</v>
      </c>
      <c r="C149" s="125" t="s">
        <v>165</v>
      </c>
      <c r="D149" s="126">
        <f>Andere!C32</f>
        <v>0</v>
      </c>
      <c r="E149" s="126">
        <f t="shared" si="9"/>
        <v>0</v>
      </c>
      <c r="F149" s="76"/>
      <c r="G149" s="76"/>
      <c r="H149" s="76"/>
      <c r="I149" s="121"/>
      <c r="J149" s="76"/>
      <c r="M149" s="181"/>
      <c r="N149" s="181" t="s">
        <v>335</v>
      </c>
      <c r="O149" s="181" t="s">
        <v>165</v>
      </c>
      <c r="P149" s="181">
        <v>145</v>
      </c>
    </row>
    <row r="150" spans="1:16" ht="12">
      <c r="A150" s="211"/>
      <c r="B150" s="125" t="s">
        <v>336</v>
      </c>
      <c r="C150" s="125" t="s">
        <v>165</v>
      </c>
      <c r="D150" s="126">
        <f>Andere!C33</f>
        <v>0</v>
      </c>
      <c r="E150" s="126">
        <f t="shared" si="9"/>
        <v>0</v>
      </c>
      <c r="F150" s="76"/>
      <c r="G150" s="76"/>
      <c r="H150" s="76"/>
      <c r="I150" s="121"/>
      <c r="J150" s="76"/>
      <c r="M150" s="181"/>
      <c r="N150" s="181" t="s">
        <v>336</v>
      </c>
      <c r="O150" s="181" t="s">
        <v>165</v>
      </c>
      <c r="P150" s="181">
        <v>146</v>
      </c>
    </row>
    <row r="151" spans="1:16" ht="12">
      <c r="A151" s="211"/>
      <c r="B151" s="125" t="s">
        <v>163</v>
      </c>
      <c r="C151" s="125" t="s">
        <v>165</v>
      </c>
      <c r="D151" s="126">
        <f>Andere!C34</f>
        <v>0</v>
      </c>
      <c r="E151" s="126">
        <f t="shared" si="9"/>
        <v>0</v>
      </c>
      <c r="F151" s="76"/>
      <c r="G151" s="76"/>
      <c r="H151" s="76"/>
      <c r="I151" s="121"/>
      <c r="J151" s="76"/>
      <c r="M151" s="181"/>
      <c r="N151" s="181" t="s">
        <v>163</v>
      </c>
      <c r="O151" s="181" t="s">
        <v>165</v>
      </c>
      <c r="P151" s="181">
        <v>147</v>
      </c>
    </row>
    <row r="152" spans="1:16" ht="12">
      <c r="A152" s="211"/>
      <c r="B152" s="125" t="s">
        <v>337</v>
      </c>
      <c r="C152" s="125" t="s">
        <v>165</v>
      </c>
      <c r="D152" s="126">
        <f>Andere!C35</f>
        <v>0</v>
      </c>
      <c r="E152" s="126">
        <f t="shared" si="9"/>
        <v>0</v>
      </c>
      <c r="F152" s="76"/>
      <c r="G152" s="76"/>
      <c r="H152" s="76"/>
      <c r="I152" s="121"/>
      <c r="J152" s="76"/>
      <c r="M152" s="181"/>
      <c r="N152" s="181" t="s">
        <v>337</v>
      </c>
      <c r="O152" s="181" t="s">
        <v>165</v>
      </c>
      <c r="P152" s="181">
        <v>148</v>
      </c>
    </row>
    <row r="153" spans="1:16" ht="12">
      <c r="A153" s="211"/>
      <c r="B153" s="125" t="s">
        <v>338</v>
      </c>
      <c r="C153" s="125" t="s">
        <v>165</v>
      </c>
      <c r="D153" s="126">
        <f>Andere!C36</f>
        <v>0</v>
      </c>
      <c r="E153" s="126">
        <f t="shared" si="9"/>
        <v>0</v>
      </c>
      <c r="F153" s="76"/>
      <c r="G153" s="76"/>
      <c r="H153" s="76"/>
      <c r="I153" s="121"/>
      <c r="J153" s="76"/>
      <c r="M153" s="181"/>
      <c r="N153" s="181" t="s">
        <v>338</v>
      </c>
      <c r="O153" s="181" t="s">
        <v>165</v>
      </c>
      <c r="P153" s="181">
        <v>149</v>
      </c>
    </row>
    <row r="154" spans="1:16" ht="12">
      <c r="A154" s="211"/>
      <c r="B154" s="125" t="s">
        <v>339</v>
      </c>
      <c r="C154" s="125" t="s">
        <v>165</v>
      </c>
      <c r="D154" s="126">
        <f>Andere!C37</f>
        <v>0</v>
      </c>
      <c r="E154" s="126">
        <f t="shared" si="9"/>
        <v>0</v>
      </c>
      <c r="F154" s="76"/>
      <c r="G154" s="76"/>
      <c r="H154" s="76"/>
      <c r="I154" s="121"/>
      <c r="J154" s="76"/>
      <c r="M154" s="181"/>
      <c r="N154" s="181" t="s">
        <v>339</v>
      </c>
      <c r="O154" s="181" t="s">
        <v>165</v>
      </c>
      <c r="P154" s="181">
        <v>150</v>
      </c>
    </row>
    <row r="155" spans="1:16" ht="12">
      <c r="A155" s="211"/>
      <c r="B155" s="125" t="s">
        <v>315</v>
      </c>
      <c r="C155" s="125" t="s">
        <v>165</v>
      </c>
      <c r="D155" s="126">
        <f>Andere!C38</f>
        <v>0</v>
      </c>
      <c r="E155" s="126">
        <f t="shared" si="9"/>
        <v>0</v>
      </c>
      <c r="F155" s="76"/>
      <c r="G155" s="76"/>
      <c r="H155" s="76"/>
      <c r="I155" s="121"/>
      <c r="J155" s="76"/>
      <c r="M155" s="181"/>
      <c r="N155" s="181" t="s">
        <v>315</v>
      </c>
      <c r="O155" s="181" t="s">
        <v>165</v>
      </c>
      <c r="P155" s="181">
        <v>151</v>
      </c>
    </row>
    <row r="156" spans="1:16" ht="12">
      <c r="A156" s="212"/>
      <c r="B156" s="127" t="s">
        <v>340</v>
      </c>
      <c r="C156" s="127" t="s">
        <v>165</v>
      </c>
      <c r="D156" s="128">
        <f>Andere!C39</f>
        <v>0</v>
      </c>
      <c r="E156" s="128">
        <f t="shared" si="9"/>
        <v>0</v>
      </c>
      <c r="F156" s="76"/>
      <c r="G156" s="76"/>
      <c r="H156" s="76"/>
      <c r="I156" s="121"/>
      <c r="J156" s="76"/>
      <c r="M156" s="181"/>
      <c r="N156" s="181" t="s">
        <v>340</v>
      </c>
      <c r="O156" s="181" t="s">
        <v>165</v>
      </c>
      <c r="P156" s="181">
        <v>152</v>
      </c>
    </row>
    <row r="157" spans="1:16" ht="12">
      <c r="A157" s="213" t="s">
        <v>221</v>
      </c>
      <c r="B157" s="133" t="s">
        <v>223</v>
      </c>
      <c r="C157" s="133" t="s">
        <v>168</v>
      </c>
      <c r="D157" s="134">
        <f>Andere!F29</f>
        <v>0</v>
      </c>
      <c r="E157" s="134">
        <f t="shared" si="9"/>
        <v>0</v>
      </c>
      <c r="F157" s="76"/>
      <c r="G157" s="76"/>
      <c r="H157" s="76"/>
      <c r="I157" s="121"/>
      <c r="J157" s="76"/>
      <c r="M157" s="181" t="s">
        <v>302</v>
      </c>
      <c r="N157" s="181" t="s">
        <v>223</v>
      </c>
      <c r="O157" s="181" t="s">
        <v>168</v>
      </c>
      <c r="P157" s="181">
        <v>153</v>
      </c>
    </row>
    <row r="158" spans="1:16" ht="12">
      <c r="A158" s="211"/>
      <c r="B158" s="125" t="s">
        <v>223</v>
      </c>
      <c r="C158" s="96" t="s">
        <v>165</v>
      </c>
      <c r="D158" s="126">
        <f>Andere!G29</f>
        <v>0</v>
      </c>
      <c r="E158" s="126">
        <f t="shared" si="9"/>
        <v>0</v>
      </c>
      <c r="F158" s="76"/>
      <c r="G158" s="76"/>
      <c r="H158" s="76"/>
      <c r="I158" s="121"/>
      <c r="J158" s="76"/>
      <c r="M158" s="181"/>
      <c r="N158" s="181" t="s">
        <v>223</v>
      </c>
      <c r="O158" s="181" t="s">
        <v>165</v>
      </c>
      <c r="P158" s="181">
        <v>154</v>
      </c>
    </row>
    <row r="159" spans="1:16" ht="12">
      <c r="A159" s="211"/>
      <c r="B159" s="125" t="s">
        <v>224</v>
      </c>
      <c r="C159" s="125" t="s">
        <v>168</v>
      </c>
      <c r="D159" s="126">
        <f>Andere!F30</f>
        <v>0</v>
      </c>
      <c r="E159" s="126">
        <f t="shared" si="9"/>
        <v>0</v>
      </c>
      <c r="F159" s="76"/>
      <c r="G159" s="76"/>
      <c r="H159" s="76"/>
      <c r="I159" s="121"/>
      <c r="J159" s="76"/>
      <c r="M159" s="181"/>
      <c r="N159" s="181" t="s">
        <v>224</v>
      </c>
      <c r="O159" s="181" t="s">
        <v>168</v>
      </c>
      <c r="P159" s="181">
        <v>155</v>
      </c>
    </row>
    <row r="160" spans="1:16" ht="12">
      <c r="A160" s="211"/>
      <c r="B160" s="125" t="s">
        <v>224</v>
      </c>
      <c r="C160" s="96" t="s">
        <v>165</v>
      </c>
      <c r="D160" s="126">
        <f>Andere!G30</f>
        <v>0</v>
      </c>
      <c r="E160" s="126">
        <f t="shared" si="9"/>
        <v>0</v>
      </c>
      <c r="F160" s="76"/>
      <c r="G160" s="76"/>
      <c r="H160" s="76"/>
      <c r="I160" s="121"/>
      <c r="J160" s="76"/>
      <c r="M160" s="181"/>
      <c r="N160" s="181" t="s">
        <v>224</v>
      </c>
      <c r="O160" s="181" t="s">
        <v>165</v>
      </c>
      <c r="P160" s="181">
        <v>156</v>
      </c>
    </row>
    <row r="161" spans="1:116" ht="12">
      <c r="A161" s="211"/>
      <c r="B161" s="125" t="s">
        <v>225</v>
      </c>
      <c r="C161" s="125" t="s">
        <v>168</v>
      </c>
      <c r="D161" s="126">
        <f>Andere!F31</f>
        <v>0</v>
      </c>
      <c r="E161" s="126">
        <f t="shared" si="9"/>
        <v>0</v>
      </c>
      <c r="F161" s="76"/>
      <c r="G161" s="76"/>
      <c r="H161" s="76"/>
      <c r="I161" s="121"/>
      <c r="J161" s="76"/>
      <c r="M161" s="181"/>
      <c r="N161" s="181" t="s">
        <v>225</v>
      </c>
      <c r="O161" s="181" t="s">
        <v>168</v>
      </c>
      <c r="P161" s="181">
        <v>157</v>
      </c>
    </row>
    <row r="162" spans="1:116" ht="12">
      <c r="A162" s="211"/>
      <c r="B162" s="125" t="s">
        <v>225</v>
      </c>
      <c r="C162" s="96" t="s">
        <v>165</v>
      </c>
      <c r="D162" s="126">
        <f>Andere!G31</f>
        <v>0</v>
      </c>
      <c r="E162" s="126">
        <f t="shared" si="9"/>
        <v>0</v>
      </c>
      <c r="F162" s="76"/>
      <c r="G162" s="76"/>
      <c r="H162" s="76"/>
      <c r="I162" s="121"/>
      <c r="J162" s="76"/>
      <c r="M162" s="181"/>
      <c r="N162" s="181" t="s">
        <v>225</v>
      </c>
      <c r="O162" s="181" t="s">
        <v>165</v>
      </c>
      <c r="P162" s="181">
        <v>158</v>
      </c>
    </row>
    <row r="163" spans="1:116" ht="12">
      <c r="A163" s="211"/>
      <c r="B163" s="183" t="s">
        <v>305</v>
      </c>
      <c r="C163" s="183" t="s">
        <v>168</v>
      </c>
      <c r="D163" s="184">
        <f>D157+D159+D161</f>
        <v>0</v>
      </c>
      <c r="E163" s="184">
        <f t="shared" si="9"/>
        <v>0</v>
      </c>
      <c r="F163" s="76"/>
      <c r="G163" s="76"/>
      <c r="H163" s="76"/>
      <c r="I163" s="121"/>
      <c r="J163" s="76"/>
      <c r="M163" s="181"/>
      <c r="N163" s="181" t="s">
        <v>294</v>
      </c>
      <c r="O163" s="181" t="s">
        <v>168</v>
      </c>
      <c r="P163" s="181">
        <v>159</v>
      </c>
    </row>
    <row r="164" spans="1:116" ht="12">
      <c r="A164" s="212"/>
      <c r="B164" s="131" t="s">
        <v>227</v>
      </c>
      <c r="C164" s="131" t="s">
        <v>165</v>
      </c>
      <c r="D164" s="132">
        <f>D158+D160+D162</f>
        <v>0</v>
      </c>
      <c r="E164" s="132">
        <f t="shared" si="9"/>
        <v>0</v>
      </c>
      <c r="F164" s="76"/>
      <c r="G164" s="76"/>
      <c r="H164" s="76"/>
      <c r="I164" s="121"/>
      <c r="J164" s="76"/>
      <c r="M164" s="181"/>
      <c r="N164" s="181" t="s">
        <v>295</v>
      </c>
      <c r="O164" s="181" t="s">
        <v>165</v>
      </c>
      <c r="P164" s="181">
        <v>160</v>
      </c>
    </row>
    <row r="165" spans="1:116" ht="12">
      <c r="A165" s="209" t="s">
        <v>233</v>
      </c>
      <c r="B165" s="133" t="s">
        <v>234</v>
      </c>
      <c r="C165" s="133" t="s">
        <v>168</v>
      </c>
      <c r="D165" s="134">
        <f>Andere!B46</f>
        <v>0</v>
      </c>
      <c r="E165" s="134">
        <f t="shared" si="9"/>
        <v>0</v>
      </c>
      <c r="F165" s="76"/>
      <c r="G165" s="76"/>
      <c r="H165" s="76"/>
      <c r="I165" s="121"/>
      <c r="J165" s="76"/>
      <c r="M165" s="181" t="s">
        <v>296</v>
      </c>
      <c r="N165" s="181" t="s">
        <v>297</v>
      </c>
      <c r="O165" s="181" t="s">
        <v>168</v>
      </c>
      <c r="P165" s="181">
        <v>161</v>
      </c>
    </row>
    <row r="166" spans="1:116" ht="12">
      <c r="A166" s="210"/>
      <c r="B166" s="127" t="s">
        <v>234</v>
      </c>
      <c r="C166" s="127" t="s">
        <v>165</v>
      </c>
      <c r="D166" s="128">
        <f>Andere!C46</f>
        <v>0</v>
      </c>
      <c r="E166" s="128">
        <f t="shared" si="9"/>
        <v>0</v>
      </c>
      <c r="F166" s="76"/>
      <c r="G166" s="76"/>
      <c r="H166" s="76"/>
      <c r="I166" s="121"/>
      <c r="J166" s="76"/>
      <c r="M166" s="181"/>
      <c r="N166" s="181" t="s">
        <v>297</v>
      </c>
      <c r="O166" s="181" t="s">
        <v>165</v>
      </c>
      <c r="P166" s="181">
        <v>162</v>
      </c>
    </row>
    <row r="167" spans="1:116" ht="12">
      <c r="A167" s="209" t="s">
        <v>166</v>
      </c>
      <c r="B167" s="133" t="s">
        <v>43</v>
      </c>
      <c r="C167" s="133" t="s">
        <v>168</v>
      </c>
      <c r="D167" s="134">
        <f>Andere!B53</f>
        <v>0</v>
      </c>
      <c r="E167" s="134">
        <f t="shared" si="9"/>
        <v>0</v>
      </c>
      <c r="F167" s="76"/>
      <c r="G167" s="76"/>
      <c r="H167" s="76"/>
      <c r="I167" s="121"/>
      <c r="J167" s="76"/>
      <c r="M167" s="181" t="s">
        <v>166</v>
      </c>
      <c r="N167" s="181" t="s">
        <v>43</v>
      </c>
      <c r="O167" s="181" t="s">
        <v>168</v>
      </c>
      <c r="P167" s="181">
        <v>163</v>
      </c>
    </row>
    <row r="168" spans="1:116" ht="12">
      <c r="A168" s="210"/>
      <c r="B168" s="135" t="s">
        <v>43</v>
      </c>
      <c r="C168" s="135" t="s">
        <v>165</v>
      </c>
      <c r="D168" s="136">
        <f>Andere!C53</f>
        <v>0</v>
      </c>
      <c r="E168" s="136">
        <f t="shared" si="9"/>
        <v>0</v>
      </c>
      <c r="F168" s="76"/>
      <c r="G168" s="76"/>
      <c r="H168" s="76"/>
      <c r="I168" s="121"/>
      <c r="J168" s="76"/>
      <c r="M168" s="181"/>
      <c r="N168" s="181" t="s">
        <v>43</v>
      </c>
      <c r="O168" s="181" t="s">
        <v>165</v>
      </c>
      <c r="P168" s="181">
        <v>164</v>
      </c>
    </row>
    <row r="169" spans="1:116" ht="12" outlineLevel="1">
      <c r="A169" s="154"/>
      <c r="B169" s="133" t="s">
        <v>169</v>
      </c>
      <c r="C169" s="133"/>
      <c r="D169" s="174"/>
      <c r="E169" s="175"/>
      <c r="F169" s="76"/>
      <c r="G169" s="76"/>
      <c r="H169" s="76"/>
      <c r="I169" s="76"/>
      <c r="J169" s="76"/>
      <c r="M169" s="181"/>
      <c r="N169" s="181" t="s">
        <v>169</v>
      </c>
      <c r="O169" s="181"/>
      <c r="P169" s="181">
        <v>165</v>
      </c>
    </row>
    <row r="170" spans="1:116" ht="14.25" customHeight="1" outlineLevel="1">
      <c r="A170" s="76"/>
      <c r="B170" s="125" t="s">
        <v>170</v>
      </c>
      <c r="C170" s="125"/>
      <c r="D170" s="137"/>
      <c r="E170" s="138"/>
      <c r="F170" s="76"/>
      <c r="G170" s="76"/>
      <c r="H170" s="76"/>
      <c r="I170" s="76"/>
      <c r="J170" s="76"/>
      <c r="M170" s="181"/>
      <c r="N170" s="181" t="s">
        <v>170</v>
      </c>
      <c r="O170" s="181"/>
      <c r="P170" s="181">
        <v>166</v>
      </c>
    </row>
    <row r="171" spans="1:116" ht="12" outlineLevel="1">
      <c r="A171" s="76"/>
      <c r="B171" s="125" t="s">
        <v>171</v>
      </c>
      <c r="C171" s="127"/>
      <c r="D171" s="139"/>
      <c r="E171" s="140"/>
      <c r="F171" s="76"/>
      <c r="G171" s="76"/>
      <c r="H171" s="76"/>
      <c r="I171" s="76"/>
      <c r="J171" s="76"/>
      <c r="L171" s="76"/>
      <c r="M171" s="181"/>
      <c r="N171" s="181" t="s">
        <v>171</v>
      </c>
      <c r="O171" s="181"/>
      <c r="P171" s="181">
        <v>167</v>
      </c>
    </row>
    <row r="172" spans="1:116" ht="12" outlineLevel="1">
      <c r="A172" s="76"/>
      <c r="B172" s="125" t="s">
        <v>172</v>
      </c>
      <c r="C172" s="127"/>
      <c r="D172" s="139"/>
      <c r="E172" s="140"/>
      <c r="F172" s="76"/>
      <c r="G172" s="76"/>
      <c r="H172" s="76"/>
      <c r="I172" s="76"/>
      <c r="J172" s="76"/>
      <c r="L172" s="76"/>
      <c r="M172" s="181"/>
      <c r="N172" s="181" t="s">
        <v>172</v>
      </c>
      <c r="O172" s="181"/>
      <c r="P172" s="181">
        <v>168</v>
      </c>
    </row>
    <row r="173" spans="1:116" ht="12" outlineLevel="1">
      <c r="A173" s="76"/>
      <c r="B173" s="127" t="s">
        <v>173</v>
      </c>
      <c r="C173" s="127"/>
      <c r="D173" s="139"/>
      <c r="E173" s="140" t="s">
        <v>174</v>
      </c>
      <c r="F173" s="76"/>
      <c r="G173" s="76"/>
      <c r="H173" s="76"/>
      <c r="I173" s="76"/>
      <c r="J173" s="76"/>
      <c r="L173" s="76"/>
      <c r="M173" s="181"/>
      <c r="N173" s="181" t="s">
        <v>173</v>
      </c>
      <c r="O173" s="181"/>
      <c r="P173" s="181">
        <v>169</v>
      </c>
    </row>
    <row r="174" spans="1:116" s="147" customFormat="1" ht="11.25">
      <c r="A174" s="141"/>
      <c r="B174" s="142" t="s">
        <v>26</v>
      </c>
      <c r="C174" s="142"/>
      <c r="D174" s="143"/>
      <c r="E174" s="144" t="str">
        <f>Referenz!B2</f>
        <v>1.2</v>
      </c>
      <c r="F174" s="145"/>
      <c r="G174" s="145"/>
      <c r="H174" s="145"/>
      <c r="I174" s="145"/>
      <c r="J174" s="145"/>
      <c r="K174" s="146"/>
      <c r="L174" s="145"/>
      <c r="M174" s="181"/>
      <c r="N174" s="181" t="s">
        <v>300</v>
      </c>
      <c r="O174" s="181"/>
      <c r="P174" s="181">
        <v>170</v>
      </c>
    </row>
    <row r="175" spans="1:116" ht="12" hidden="1" outlineLevel="1">
      <c r="H175" s="76"/>
      <c r="I175" s="76"/>
      <c r="J175" s="76"/>
      <c r="M175" s="181"/>
      <c r="N175" s="181"/>
      <c r="O175" s="181"/>
      <c r="P175" s="181"/>
      <c r="S175" s="149"/>
      <c r="T175" s="109"/>
      <c r="U175" s="109"/>
      <c r="V175" s="109"/>
      <c r="W175" s="150"/>
      <c r="X175" s="109"/>
      <c r="Y175" s="109"/>
      <c r="Z175" s="109"/>
      <c r="AA175" s="150"/>
      <c r="AB175" s="151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109"/>
      <c r="AO175" s="109"/>
      <c r="AP175" s="109"/>
      <c r="AQ175" s="109"/>
      <c r="AR175" s="109"/>
      <c r="AS175" s="109"/>
      <c r="AT175" s="109"/>
      <c r="AU175" s="109"/>
      <c r="AV175" s="109"/>
      <c r="AW175" s="109"/>
      <c r="AX175" s="109"/>
      <c r="AY175" s="109"/>
      <c r="AZ175" s="109"/>
      <c r="BA175" s="109"/>
      <c r="BB175" s="109"/>
      <c r="BC175" s="109"/>
      <c r="BD175" s="109"/>
      <c r="BE175" s="109"/>
      <c r="BF175" s="109"/>
      <c r="BG175" s="109"/>
      <c r="BH175" s="109"/>
      <c r="BI175" s="109"/>
      <c r="BJ175" s="109"/>
      <c r="BK175" s="150"/>
      <c r="BL175" s="151"/>
      <c r="BM175" s="109"/>
      <c r="BN175" s="109"/>
      <c r="BO175" s="109"/>
      <c r="BP175" s="109"/>
      <c r="BQ175" s="109"/>
      <c r="BR175" s="109"/>
      <c r="BS175" s="109"/>
      <c r="BT175" s="109"/>
      <c r="BU175" s="109"/>
      <c r="BV175" s="109"/>
      <c r="BW175" s="109"/>
      <c r="BX175" s="109"/>
      <c r="BY175" s="109"/>
      <c r="BZ175" s="109"/>
      <c r="CA175" s="109"/>
      <c r="CB175" s="109"/>
      <c r="CC175" s="109"/>
      <c r="CD175" s="109"/>
      <c r="CE175" s="109"/>
      <c r="CF175" s="109"/>
      <c r="CG175" s="109"/>
      <c r="CH175" s="109"/>
      <c r="CI175" s="109"/>
      <c r="CJ175" s="109"/>
      <c r="CK175" s="109"/>
      <c r="CL175" s="109"/>
      <c r="CM175" s="109"/>
      <c r="CN175" s="109"/>
      <c r="CO175" s="109"/>
      <c r="CP175" s="109"/>
      <c r="CQ175" s="109"/>
      <c r="CR175" s="109"/>
      <c r="CS175" s="109"/>
      <c r="CT175" s="109"/>
      <c r="CU175" s="150"/>
      <c r="CV175" s="149"/>
      <c r="CW175" s="109"/>
      <c r="CX175" s="109"/>
      <c r="CY175" s="109"/>
      <c r="CZ175" s="109"/>
      <c r="DA175" s="150"/>
      <c r="DJ175" s="109"/>
      <c r="DK175" s="109"/>
      <c r="DL175" s="149"/>
    </row>
    <row r="176" spans="1:116" ht="12" hidden="1" outlineLevel="1">
      <c r="E176" s="78" t="s">
        <v>191</v>
      </c>
      <c r="H176" s="76"/>
      <c r="I176" s="76"/>
      <c r="J176" s="76"/>
      <c r="M176" s="181"/>
      <c r="N176" s="181"/>
      <c r="O176" s="181"/>
      <c r="P176" s="181"/>
      <c r="S176" s="149"/>
      <c r="T176" s="109"/>
      <c r="U176" s="109"/>
      <c r="V176" s="109"/>
      <c r="W176" s="150"/>
      <c r="X176" s="109"/>
      <c r="Y176" s="109"/>
      <c r="Z176" s="109"/>
      <c r="AA176" s="150"/>
      <c r="AB176" s="151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109"/>
      <c r="AO176" s="109"/>
      <c r="AP176" s="109"/>
      <c r="AQ176" s="109"/>
      <c r="AR176" s="109"/>
      <c r="AS176" s="109"/>
      <c r="AT176" s="109"/>
      <c r="AU176" s="109"/>
      <c r="AV176" s="109"/>
      <c r="AW176" s="109"/>
      <c r="AX176" s="109"/>
      <c r="AY176" s="109"/>
      <c r="AZ176" s="109"/>
      <c r="BA176" s="109"/>
      <c r="BB176" s="109"/>
      <c r="BC176" s="109"/>
      <c r="BD176" s="109"/>
      <c r="BE176" s="109"/>
      <c r="BF176" s="109"/>
      <c r="BG176" s="109"/>
      <c r="BH176" s="109"/>
      <c r="BI176" s="109"/>
      <c r="BJ176" s="109"/>
      <c r="BK176" s="150"/>
      <c r="BL176" s="151"/>
      <c r="BM176" s="109"/>
      <c r="BN176" s="109"/>
      <c r="BO176" s="109"/>
      <c r="BP176" s="109"/>
      <c r="BQ176" s="109"/>
      <c r="BR176" s="109"/>
      <c r="BS176" s="109"/>
      <c r="BT176" s="109"/>
      <c r="BU176" s="109"/>
      <c r="BV176" s="109"/>
      <c r="BW176" s="109"/>
      <c r="BX176" s="109"/>
      <c r="BY176" s="109"/>
      <c r="BZ176" s="109"/>
      <c r="CA176" s="109"/>
      <c r="CB176" s="109"/>
      <c r="CC176" s="109"/>
      <c r="CD176" s="109"/>
      <c r="CE176" s="109"/>
      <c r="CF176" s="109"/>
      <c r="CG176" s="109"/>
      <c r="CH176" s="109"/>
      <c r="CI176" s="109"/>
      <c r="CJ176" s="109"/>
      <c r="CK176" s="109"/>
      <c r="CL176" s="109"/>
      <c r="CM176" s="109"/>
      <c r="CN176" s="109"/>
      <c r="CO176" s="109"/>
      <c r="CP176" s="109"/>
      <c r="CQ176" s="109"/>
      <c r="CR176" s="109"/>
      <c r="CS176" s="109"/>
      <c r="CT176" s="109"/>
      <c r="CU176" s="150"/>
      <c r="CV176" s="149"/>
      <c r="CW176" s="109"/>
      <c r="CX176" s="109"/>
      <c r="CY176" s="109"/>
      <c r="CZ176" s="109"/>
      <c r="DA176" s="150"/>
      <c r="DJ176" s="109"/>
      <c r="DK176" s="109"/>
      <c r="DL176" s="149"/>
    </row>
    <row r="177" spans="1:116" ht="12" hidden="1" outlineLevel="1">
      <c r="E177" s="152" t="s">
        <v>175</v>
      </c>
      <c r="H177" s="76"/>
      <c r="I177" s="76"/>
      <c r="J177" s="76"/>
      <c r="M177" s="181"/>
      <c r="N177" s="181"/>
      <c r="O177" s="181"/>
      <c r="P177" s="181"/>
      <c r="S177" s="149"/>
      <c r="T177" s="109"/>
      <c r="U177" s="109"/>
      <c r="V177" s="109"/>
      <c r="W177" s="150"/>
      <c r="X177" s="109"/>
      <c r="Y177" s="109"/>
      <c r="Z177" s="109"/>
      <c r="AA177" s="150"/>
      <c r="AB177" s="151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109"/>
      <c r="AO177" s="109"/>
      <c r="AP177" s="109"/>
      <c r="AQ177" s="109"/>
      <c r="AR177" s="109"/>
      <c r="AS177" s="109"/>
      <c r="AT177" s="109"/>
      <c r="AU177" s="109"/>
      <c r="AV177" s="109"/>
      <c r="AW177" s="109"/>
      <c r="AX177" s="109"/>
      <c r="AY177" s="109"/>
      <c r="AZ177" s="109"/>
      <c r="BA177" s="109"/>
      <c r="BB177" s="109"/>
      <c r="BC177" s="109"/>
      <c r="BD177" s="109"/>
      <c r="BE177" s="109"/>
      <c r="BF177" s="109"/>
      <c r="BG177" s="109"/>
      <c r="BH177" s="109"/>
      <c r="BI177" s="109"/>
      <c r="BJ177" s="109"/>
      <c r="BK177" s="150"/>
      <c r="BL177" s="151"/>
      <c r="BM177" s="109"/>
      <c r="BN177" s="109"/>
      <c r="BO177" s="109"/>
      <c r="BP177" s="109"/>
      <c r="BQ177" s="109"/>
      <c r="BR177" s="109"/>
      <c r="BS177" s="109"/>
      <c r="BT177" s="109"/>
      <c r="BU177" s="109"/>
      <c r="BV177" s="109"/>
      <c r="BW177" s="109"/>
      <c r="BX177" s="109"/>
      <c r="BY177" s="109"/>
      <c r="BZ177" s="109"/>
      <c r="CA177" s="109"/>
      <c r="CB177" s="109"/>
      <c r="CC177" s="109"/>
      <c r="CD177" s="109"/>
      <c r="CE177" s="109"/>
      <c r="CF177" s="109"/>
      <c r="CG177" s="109"/>
      <c r="CH177" s="109"/>
      <c r="CI177" s="109"/>
      <c r="CJ177" s="109"/>
      <c r="CK177" s="109"/>
      <c r="CL177" s="109"/>
      <c r="CM177" s="109"/>
      <c r="CN177" s="109"/>
      <c r="CO177" s="109"/>
      <c r="CP177" s="109"/>
      <c r="CQ177" s="109"/>
      <c r="CR177" s="109"/>
      <c r="CS177" s="109"/>
      <c r="CT177" s="109"/>
      <c r="CU177" s="150"/>
      <c r="CV177" s="149"/>
      <c r="CW177" s="109"/>
      <c r="CX177" s="109"/>
      <c r="CY177" s="109"/>
      <c r="CZ177" s="109"/>
      <c r="DA177" s="150"/>
      <c r="DJ177" s="109"/>
      <c r="DK177" s="109"/>
      <c r="DL177" s="149"/>
    </row>
    <row r="178" spans="1:116" ht="12" hidden="1" outlineLevel="1">
      <c r="E178" s="152" t="s">
        <v>150</v>
      </c>
      <c r="H178" s="76"/>
      <c r="I178" s="76"/>
      <c r="J178" s="76"/>
      <c r="M178" s="181"/>
      <c r="N178" s="181"/>
      <c r="O178" s="181"/>
      <c r="P178" s="181"/>
      <c r="S178" s="149"/>
      <c r="T178" s="109"/>
      <c r="U178" s="109"/>
      <c r="V178" s="109"/>
      <c r="W178" s="150"/>
      <c r="X178" s="109"/>
      <c r="Y178" s="109"/>
      <c r="Z178" s="109"/>
      <c r="AA178" s="150"/>
      <c r="AB178" s="151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109"/>
      <c r="AO178" s="109"/>
      <c r="AP178" s="109"/>
      <c r="AQ178" s="109"/>
      <c r="AR178" s="109"/>
      <c r="AS178" s="109"/>
      <c r="AT178" s="109"/>
      <c r="AU178" s="109"/>
      <c r="AV178" s="109"/>
      <c r="AW178" s="109"/>
      <c r="AX178" s="109"/>
      <c r="AY178" s="109"/>
      <c r="AZ178" s="109"/>
      <c r="BA178" s="109"/>
      <c r="BB178" s="109"/>
      <c r="BC178" s="109"/>
      <c r="BD178" s="109"/>
      <c r="BE178" s="109"/>
      <c r="BF178" s="109"/>
      <c r="BG178" s="109"/>
      <c r="BH178" s="109"/>
      <c r="BI178" s="109"/>
      <c r="BJ178" s="109"/>
      <c r="BK178" s="150"/>
      <c r="BL178" s="151"/>
      <c r="BM178" s="109"/>
      <c r="BN178" s="109"/>
      <c r="BO178" s="109"/>
      <c r="BP178" s="109"/>
      <c r="BQ178" s="109"/>
      <c r="BR178" s="109"/>
      <c r="BS178" s="109"/>
      <c r="BT178" s="109"/>
      <c r="BU178" s="109"/>
      <c r="BV178" s="109"/>
      <c r="BW178" s="109"/>
      <c r="BX178" s="109"/>
      <c r="BY178" s="109"/>
      <c r="BZ178" s="109"/>
      <c r="CA178" s="109"/>
      <c r="CB178" s="109"/>
      <c r="CC178" s="109"/>
      <c r="CD178" s="109"/>
      <c r="CE178" s="109"/>
      <c r="CF178" s="109"/>
      <c r="CG178" s="109"/>
      <c r="CH178" s="109"/>
      <c r="CI178" s="109"/>
      <c r="CJ178" s="109"/>
      <c r="CK178" s="109"/>
      <c r="CL178" s="109"/>
      <c r="CM178" s="109"/>
      <c r="CN178" s="109"/>
      <c r="CO178" s="109"/>
      <c r="CP178" s="109"/>
      <c r="CQ178" s="109"/>
      <c r="CR178" s="109"/>
      <c r="CS178" s="109"/>
      <c r="CT178" s="109"/>
      <c r="CU178" s="150"/>
      <c r="CV178" s="149"/>
      <c r="CW178" s="109"/>
      <c r="CX178" s="109"/>
      <c r="CY178" s="109"/>
      <c r="CZ178" s="109"/>
      <c r="DA178" s="150"/>
      <c r="DJ178" s="109"/>
      <c r="DK178" s="109"/>
      <c r="DL178" s="149"/>
    </row>
    <row r="179" spans="1:116" ht="12" hidden="1" outlineLevel="1">
      <c r="E179" s="152" t="s">
        <v>176</v>
      </c>
      <c r="H179" s="76"/>
      <c r="I179" s="76"/>
      <c r="J179" s="76"/>
      <c r="M179" s="181"/>
      <c r="N179" s="181"/>
      <c r="O179" s="181"/>
      <c r="P179" s="181"/>
      <c r="S179" s="149"/>
      <c r="T179" s="109"/>
      <c r="U179" s="109"/>
      <c r="V179" s="109"/>
      <c r="W179" s="150"/>
      <c r="X179" s="109"/>
      <c r="Y179" s="109"/>
      <c r="Z179" s="109"/>
      <c r="AA179" s="150"/>
      <c r="AB179" s="151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109"/>
      <c r="AO179" s="109"/>
      <c r="AP179" s="109"/>
      <c r="AQ179" s="109"/>
      <c r="AR179" s="109"/>
      <c r="AS179" s="109"/>
      <c r="AT179" s="109"/>
      <c r="AU179" s="109"/>
      <c r="AV179" s="109"/>
      <c r="AW179" s="109"/>
      <c r="AX179" s="109"/>
      <c r="AY179" s="109"/>
      <c r="AZ179" s="109"/>
      <c r="BA179" s="109"/>
      <c r="BB179" s="109"/>
      <c r="BC179" s="109"/>
      <c r="BD179" s="109"/>
      <c r="BE179" s="109"/>
      <c r="BF179" s="109"/>
      <c r="BG179" s="109"/>
      <c r="BH179" s="109"/>
      <c r="BI179" s="109"/>
      <c r="BJ179" s="109"/>
      <c r="BK179" s="150"/>
      <c r="BL179" s="151"/>
      <c r="BM179" s="109"/>
      <c r="BN179" s="109"/>
      <c r="BO179" s="109"/>
      <c r="BP179" s="109"/>
      <c r="BQ179" s="109"/>
      <c r="BR179" s="109"/>
      <c r="BS179" s="109"/>
      <c r="BT179" s="109"/>
      <c r="BU179" s="109"/>
      <c r="BV179" s="109"/>
      <c r="BW179" s="109"/>
      <c r="BX179" s="109"/>
      <c r="BY179" s="109"/>
      <c r="BZ179" s="109"/>
      <c r="CA179" s="109"/>
      <c r="CB179" s="109"/>
      <c r="CC179" s="109"/>
      <c r="CD179" s="109"/>
      <c r="CE179" s="109"/>
      <c r="CF179" s="109"/>
      <c r="CG179" s="109"/>
      <c r="CH179" s="109"/>
      <c r="CI179" s="109"/>
      <c r="CJ179" s="109"/>
      <c r="CK179" s="109"/>
      <c r="CL179" s="109"/>
      <c r="CM179" s="109"/>
      <c r="CN179" s="109"/>
      <c r="CO179" s="109"/>
      <c r="CP179" s="109"/>
      <c r="CQ179" s="109"/>
      <c r="CR179" s="109"/>
      <c r="CS179" s="109"/>
      <c r="CT179" s="109"/>
      <c r="CU179" s="150"/>
      <c r="CV179" s="149"/>
      <c r="CW179" s="109"/>
      <c r="CX179" s="109"/>
      <c r="CY179" s="109"/>
      <c r="CZ179" s="109"/>
      <c r="DA179" s="150"/>
      <c r="DJ179" s="109"/>
      <c r="DK179" s="109"/>
      <c r="DL179" s="149"/>
    </row>
    <row r="180" spans="1:116" hidden="1" outlineLevel="1">
      <c r="E180" s="152" t="s">
        <v>177</v>
      </c>
      <c r="H180" s="76"/>
      <c r="I180" s="76"/>
      <c r="J180" s="76"/>
      <c r="M180" s="148"/>
      <c r="S180" s="149"/>
      <c r="T180" s="109"/>
      <c r="U180" s="109"/>
      <c r="V180" s="109"/>
      <c r="W180" s="150"/>
      <c r="X180" s="109"/>
      <c r="Y180" s="109"/>
      <c r="Z180" s="109"/>
      <c r="AA180" s="150"/>
      <c r="AB180" s="151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109"/>
      <c r="AO180" s="109"/>
      <c r="AP180" s="109"/>
      <c r="AQ180" s="109"/>
      <c r="AR180" s="109"/>
      <c r="AS180" s="109"/>
      <c r="AT180" s="109"/>
      <c r="AU180" s="109"/>
      <c r="AV180" s="109"/>
      <c r="AW180" s="109"/>
      <c r="AX180" s="109"/>
      <c r="AY180" s="109"/>
      <c r="AZ180" s="109"/>
      <c r="BA180" s="109"/>
      <c r="BB180" s="109"/>
      <c r="BC180" s="109"/>
      <c r="BD180" s="109"/>
      <c r="BE180" s="109"/>
      <c r="BF180" s="109"/>
      <c r="BG180" s="109"/>
      <c r="BH180" s="109"/>
      <c r="BI180" s="109"/>
      <c r="BJ180" s="109"/>
      <c r="BK180" s="150"/>
      <c r="BL180" s="151"/>
      <c r="BM180" s="109"/>
      <c r="BN180" s="109"/>
      <c r="BO180" s="109"/>
      <c r="BP180" s="109"/>
      <c r="BQ180" s="109"/>
      <c r="BR180" s="109"/>
      <c r="BS180" s="109"/>
      <c r="BT180" s="109"/>
      <c r="BU180" s="109"/>
      <c r="BV180" s="109"/>
      <c r="BW180" s="109"/>
      <c r="BX180" s="109"/>
      <c r="BY180" s="109"/>
      <c r="BZ180" s="109"/>
      <c r="CA180" s="109"/>
      <c r="CB180" s="109"/>
      <c r="CC180" s="109"/>
      <c r="CD180" s="109"/>
      <c r="CE180" s="109"/>
      <c r="CF180" s="109"/>
      <c r="CG180" s="109"/>
      <c r="CH180" s="109"/>
      <c r="CI180" s="109"/>
      <c r="CJ180" s="109"/>
      <c r="CK180" s="109"/>
      <c r="CL180" s="109"/>
      <c r="CM180" s="109"/>
      <c r="CN180" s="109"/>
      <c r="CO180" s="109"/>
      <c r="CP180" s="109"/>
      <c r="CQ180" s="109"/>
      <c r="CR180" s="109"/>
      <c r="CS180" s="109"/>
      <c r="CT180" s="109"/>
      <c r="CU180" s="150"/>
      <c r="CV180" s="149"/>
      <c r="CW180" s="109"/>
      <c r="CX180" s="109"/>
      <c r="CY180" s="109"/>
      <c r="CZ180" s="109"/>
      <c r="DA180" s="150"/>
      <c r="DJ180" s="109"/>
      <c r="DK180" s="109"/>
      <c r="DL180" s="149"/>
    </row>
    <row r="181" spans="1:116" hidden="1" outlineLevel="1">
      <c r="E181" s="152" t="s">
        <v>178</v>
      </c>
      <c r="H181" s="76"/>
      <c r="I181" s="76"/>
      <c r="J181" s="76"/>
      <c r="M181" s="148"/>
      <c r="S181" s="149"/>
      <c r="T181" s="109"/>
      <c r="U181" s="109"/>
      <c r="V181" s="109"/>
      <c r="W181" s="150"/>
      <c r="X181" s="109"/>
      <c r="Y181" s="109"/>
      <c r="Z181" s="109"/>
      <c r="AA181" s="150"/>
      <c r="AB181" s="151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  <c r="AN181" s="109"/>
      <c r="AO181" s="109"/>
      <c r="AP181" s="109"/>
      <c r="AQ181" s="109"/>
      <c r="AR181" s="109"/>
      <c r="AS181" s="109"/>
      <c r="AT181" s="109"/>
      <c r="AU181" s="109"/>
      <c r="AV181" s="109"/>
      <c r="AW181" s="109"/>
      <c r="AX181" s="109"/>
      <c r="AY181" s="109"/>
      <c r="AZ181" s="109"/>
      <c r="BA181" s="109"/>
      <c r="BB181" s="109"/>
      <c r="BC181" s="109"/>
      <c r="BD181" s="109"/>
      <c r="BE181" s="109"/>
      <c r="BF181" s="109"/>
      <c r="BG181" s="109"/>
      <c r="BH181" s="109"/>
      <c r="BI181" s="109"/>
      <c r="BJ181" s="109"/>
      <c r="BK181" s="150"/>
      <c r="BL181" s="151"/>
      <c r="BM181" s="109"/>
      <c r="BN181" s="109"/>
      <c r="BO181" s="109"/>
      <c r="BP181" s="109"/>
      <c r="BQ181" s="109"/>
      <c r="BR181" s="109"/>
      <c r="BS181" s="109"/>
      <c r="BT181" s="109"/>
      <c r="BU181" s="109"/>
      <c r="BV181" s="109"/>
      <c r="BW181" s="109"/>
      <c r="BX181" s="109"/>
      <c r="BY181" s="109"/>
      <c r="BZ181" s="109"/>
      <c r="CA181" s="109"/>
      <c r="CB181" s="109"/>
      <c r="CC181" s="109"/>
      <c r="CD181" s="109"/>
      <c r="CE181" s="109"/>
      <c r="CF181" s="109"/>
      <c r="CG181" s="109"/>
      <c r="CH181" s="109"/>
      <c r="CI181" s="109"/>
      <c r="CJ181" s="109"/>
      <c r="CK181" s="109"/>
      <c r="CL181" s="109"/>
      <c r="CM181" s="109"/>
      <c r="CN181" s="109"/>
      <c r="CO181" s="109"/>
      <c r="CP181" s="109"/>
      <c r="CQ181" s="109"/>
      <c r="CR181" s="109"/>
      <c r="CS181" s="109"/>
      <c r="CT181" s="109"/>
      <c r="CU181" s="150"/>
      <c r="CV181" s="149"/>
      <c r="CW181" s="109"/>
      <c r="CX181" s="109"/>
      <c r="CY181" s="109"/>
      <c r="CZ181" s="109"/>
      <c r="DA181" s="150"/>
      <c r="DJ181" s="109"/>
      <c r="DK181" s="109"/>
      <c r="DL181" s="149"/>
    </row>
    <row r="182" spans="1:116" hidden="1" outlineLevel="1">
      <c r="E182" s="152" t="s">
        <v>144</v>
      </c>
      <c r="H182" s="76"/>
      <c r="I182" s="76"/>
      <c r="J182" s="76"/>
      <c r="M182" s="148"/>
      <c r="S182" s="149"/>
      <c r="T182" s="109"/>
      <c r="U182" s="109"/>
      <c r="V182" s="109"/>
      <c r="W182" s="150"/>
      <c r="X182" s="109"/>
      <c r="Y182" s="109"/>
      <c r="Z182" s="109"/>
      <c r="AA182" s="150"/>
      <c r="AB182" s="151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109"/>
      <c r="AO182" s="109"/>
      <c r="AP182" s="109"/>
      <c r="AQ182" s="109"/>
      <c r="AR182" s="109"/>
      <c r="AS182" s="109"/>
      <c r="AT182" s="109"/>
      <c r="AU182" s="109"/>
      <c r="AV182" s="109"/>
      <c r="AW182" s="109"/>
      <c r="AX182" s="109"/>
      <c r="AY182" s="109"/>
      <c r="AZ182" s="109"/>
      <c r="BA182" s="109"/>
      <c r="BB182" s="109"/>
      <c r="BC182" s="109"/>
      <c r="BD182" s="109"/>
      <c r="BE182" s="109"/>
      <c r="BF182" s="109"/>
      <c r="BG182" s="109"/>
      <c r="BH182" s="109"/>
      <c r="BI182" s="109"/>
      <c r="BJ182" s="109"/>
      <c r="BK182" s="150"/>
      <c r="BL182" s="151"/>
      <c r="BM182" s="109"/>
      <c r="BN182" s="109"/>
      <c r="BO182" s="109"/>
      <c r="BP182" s="109"/>
      <c r="BQ182" s="109"/>
      <c r="BR182" s="109"/>
      <c r="BS182" s="109"/>
      <c r="BT182" s="109"/>
      <c r="BU182" s="109"/>
      <c r="BV182" s="109"/>
      <c r="BW182" s="109"/>
      <c r="BX182" s="109"/>
      <c r="BY182" s="109"/>
      <c r="BZ182" s="109"/>
      <c r="CA182" s="109"/>
      <c r="CB182" s="109"/>
      <c r="CC182" s="109"/>
      <c r="CD182" s="109"/>
      <c r="CE182" s="109"/>
      <c r="CF182" s="109"/>
      <c r="CG182" s="109"/>
      <c r="CH182" s="109"/>
      <c r="CI182" s="109"/>
      <c r="CJ182" s="109"/>
      <c r="CK182" s="109"/>
      <c r="CL182" s="109"/>
      <c r="CM182" s="109"/>
      <c r="CN182" s="109"/>
      <c r="CO182" s="109"/>
      <c r="CP182" s="109"/>
      <c r="CQ182" s="109"/>
      <c r="CR182" s="109"/>
      <c r="CS182" s="109"/>
      <c r="CT182" s="109"/>
      <c r="CU182" s="150"/>
      <c r="CV182" s="149"/>
      <c r="CW182" s="109"/>
      <c r="CX182" s="109"/>
      <c r="CY182" s="109"/>
      <c r="CZ182" s="109"/>
      <c r="DA182" s="150"/>
      <c r="DJ182" s="109"/>
      <c r="DK182" s="109"/>
      <c r="DL182" s="149"/>
    </row>
    <row r="183" spans="1:116" hidden="1" outlineLevel="1">
      <c r="E183" s="152" t="s">
        <v>179</v>
      </c>
      <c r="H183" s="76"/>
      <c r="I183" s="76"/>
      <c r="J183" s="76"/>
      <c r="M183" s="148"/>
      <c r="S183" s="149"/>
      <c r="T183" s="109"/>
      <c r="U183" s="109"/>
      <c r="V183" s="109"/>
      <c r="W183" s="150"/>
      <c r="X183" s="109"/>
      <c r="Y183" s="109"/>
      <c r="Z183" s="109"/>
      <c r="AA183" s="150"/>
      <c r="AB183" s="151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109"/>
      <c r="AO183" s="109"/>
      <c r="AP183" s="109"/>
      <c r="AQ183" s="109"/>
      <c r="AR183" s="109"/>
      <c r="AS183" s="109"/>
      <c r="AT183" s="109"/>
      <c r="AU183" s="109"/>
      <c r="AV183" s="109"/>
      <c r="AW183" s="109"/>
      <c r="AX183" s="109"/>
      <c r="AY183" s="109"/>
      <c r="AZ183" s="109"/>
      <c r="BA183" s="109"/>
      <c r="BB183" s="109"/>
      <c r="BC183" s="109"/>
      <c r="BD183" s="109"/>
      <c r="BE183" s="109"/>
      <c r="BF183" s="109"/>
      <c r="BG183" s="109"/>
      <c r="BH183" s="109"/>
      <c r="BI183" s="109"/>
      <c r="BJ183" s="109"/>
      <c r="BK183" s="150"/>
      <c r="BL183" s="151"/>
      <c r="BM183" s="109"/>
      <c r="BN183" s="109"/>
      <c r="BO183" s="109"/>
      <c r="BP183" s="109"/>
      <c r="BQ183" s="109"/>
      <c r="BR183" s="109"/>
      <c r="BS183" s="109"/>
      <c r="BT183" s="109"/>
      <c r="BU183" s="109"/>
      <c r="BV183" s="109"/>
      <c r="BW183" s="109"/>
      <c r="BX183" s="109"/>
      <c r="BY183" s="109"/>
      <c r="BZ183" s="109"/>
      <c r="CA183" s="109"/>
      <c r="CB183" s="109"/>
      <c r="CC183" s="109"/>
      <c r="CD183" s="109"/>
      <c r="CE183" s="109"/>
      <c r="CF183" s="109"/>
      <c r="CG183" s="109"/>
      <c r="CH183" s="109"/>
      <c r="CI183" s="109"/>
      <c r="CJ183" s="109"/>
      <c r="CK183" s="109"/>
      <c r="CL183" s="109"/>
      <c r="CM183" s="109"/>
      <c r="CN183" s="109"/>
      <c r="CO183" s="109"/>
      <c r="CP183" s="109"/>
      <c r="CQ183" s="109"/>
      <c r="CR183" s="109"/>
      <c r="CS183" s="109"/>
      <c r="CT183" s="109"/>
      <c r="CU183" s="150"/>
      <c r="CV183" s="149"/>
      <c r="CW183" s="109"/>
      <c r="CX183" s="109"/>
      <c r="CY183" s="109"/>
      <c r="CZ183" s="109"/>
      <c r="DA183" s="150"/>
      <c r="DJ183" s="109"/>
      <c r="DK183" s="109"/>
      <c r="DL183" s="149"/>
    </row>
    <row r="184" spans="1:116" hidden="1" outlineLevel="1">
      <c r="E184" s="152"/>
      <c r="H184" s="76"/>
      <c r="I184" s="76"/>
      <c r="J184" s="76"/>
      <c r="M184" s="148"/>
      <c r="S184" s="149"/>
      <c r="T184" s="109"/>
      <c r="U184" s="109"/>
      <c r="V184" s="109"/>
      <c r="W184" s="150"/>
      <c r="X184" s="109"/>
      <c r="Y184" s="109"/>
      <c r="Z184" s="109"/>
      <c r="AA184" s="150"/>
      <c r="AB184" s="151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109"/>
      <c r="AO184" s="109"/>
      <c r="AP184" s="109"/>
      <c r="AQ184" s="109"/>
      <c r="AR184" s="109"/>
      <c r="AS184" s="109"/>
      <c r="AT184" s="109"/>
      <c r="AU184" s="109"/>
      <c r="AV184" s="109"/>
      <c r="AW184" s="109"/>
      <c r="AX184" s="109"/>
      <c r="AY184" s="109"/>
      <c r="AZ184" s="109"/>
      <c r="BA184" s="109"/>
      <c r="BB184" s="109"/>
      <c r="BC184" s="109"/>
      <c r="BD184" s="109"/>
      <c r="BE184" s="109"/>
      <c r="BF184" s="109"/>
      <c r="BG184" s="109"/>
      <c r="BH184" s="109"/>
      <c r="BI184" s="109"/>
      <c r="BJ184" s="109"/>
      <c r="BK184" s="150"/>
      <c r="BL184" s="151"/>
      <c r="BM184" s="109"/>
      <c r="BN184" s="109"/>
      <c r="BO184" s="109"/>
      <c r="BP184" s="109"/>
      <c r="BQ184" s="109"/>
      <c r="BR184" s="109"/>
      <c r="BS184" s="109"/>
      <c r="BT184" s="109"/>
      <c r="BU184" s="109"/>
      <c r="BV184" s="109"/>
      <c r="BW184" s="109"/>
      <c r="BX184" s="109"/>
      <c r="BY184" s="109"/>
      <c r="BZ184" s="109"/>
      <c r="CA184" s="109"/>
      <c r="CB184" s="109"/>
      <c r="CC184" s="109"/>
      <c r="CD184" s="109"/>
      <c r="CE184" s="109"/>
      <c r="CF184" s="109"/>
      <c r="CG184" s="109"/>
      <c r="CH184" s="109"/>
      <c r="CI184" s="109"/>
      <c r="CJ184" s="109"/>
      <c r="CK184" s="109"/>
      <c r="CL184" s="109"/>
      <c r="CM184" s="109"/>
      <c r="CN184" s="109"/>
      <c r="CO184" s="109"/>
      <c r="CP184" s="109"/>
      <c r="CQ184" s="109"/>
      <c r="CR184" s="109"/>
      <c r="CS184" s="109"/>
      <c r="CT184" s="109"/>
      <c r="CU184" s="150"/>
      <c r="CV184" s="149"/>
      <c r="CW184" s="109"/>
      <c r="CX184" s="109"/>
      <c r="CY184" s="109"/>
      <c r="CZ184" s="109"/>
      <c r="DA184" s="150"/>
      <c r="DJ184" s="109"/>
      <c r="DK184" s="109"/>
      <c r="DL184" s="149"/>
    </row>
    <row r="185" spans="1:116" hidden="1" outlineLevel="1">
      <c r="H185" s="76"/>
      <c r="I185" s="76"/>
      <c r="J185" s="76"/>
      <c r="M185" s="148"/>
      <c r="S185" s="153"/>
      <c r="T185" s="154"/>
      <c r="U185" s="154"/>
      <c r="V185" s="154"/>
      <c r="W185" s="155"/>
      <c r="X185" s="154"/>
      <c r="Y185" s="154"/>
      <c r="Z185" s="154"/>
      <c r="AA185" s="155"/>
      <c r="AB185" s="156"/>
      <c r="AC185" s="154"/>
      <c r="AD185" s="154"/>
      <c r="AE185" s="154"/>
      <c r="AF185" s="154"/>
      <c r="AG185" s="154"/>
      <c r="AH185" s="154"/>
      <c r="AI185" s="154"/>
      <c r="AJ185" s="154"/>
      <c r="AK185" s="154"/>
      <c r="AL185" s="154"/>
      <c r="AM185" s="154"/>
      <c r="AN185" s="154"/>
      <c r="AO185" s="154"/>
      <c r="AP185" s="154"/>
      <c r="AQ185" s="154"/>
      <c r="AR185" s="154"/>
      <c r="AS185" s="154"/>
      <c r="AT185" s="154"/>
      <c r="AU185" s="154"/>
      <c r="AV185" s="154"/>
      <c r="AW185" s="154"/>
      <c r="AX185" s="154"/>
      <c r="AY185" s="154"/>
      <c r="AZ185" s="154"/>
      <c r="BA185" s="154"/>
      <c r="BB185" s="154"/>
      <c r="BC185" s="154"/>
      <c r="BD185" s="154"/>
      <c r="BE185" s="154"/>
      <c r="BF185" s="154"/>
      <c r="BG185" s="154"/>
      <c r="BH185" s="154"/>
      <c r="BI185" s="154"/>
      <c r="BJ185" s="154"/>
      <c r="BK185" s="155"/>
      <c r="BL185" s="156"/>
      <c r="BM185" s="154"/>
      <c r="BN185" s="154"/>
      <c r="BO185" s="154"/>
      <c r="BP185" s="154"/>
      <c r="BQ185" s="154"/>
      <c r="BR185" s="154"/>
      <c r="BS185" s="154"/>
      <c r="BT185" s="154"/>
      <c r="BU185" s="154"/>
      <c r="BV185" s="154"/>
      <c r="BW185" s="154"/>
      <c r="BX185" s="154"/>
      <c r="BY185" s="154"/>
      <c r="BZ185" s="154"/>
      <c r="CA185" s="154"/>
      <c r="CB185" s="154"/>
      <c r="CC185" s="154"/>
      <c r="CD185" s="154"/>
      <c r="CE185" s="154"/>
      <c r="CF185" s="154"/>
      <c r="CG185" s="154"/>
      <c r="CH185" s="154"/>
      <c r="CI185" s="154"/>
      <c r="CJ185" s="154"/>
      <c r="CK185" s="154"/>
      <c r="CL185" s="154"/>
      <c r="CM185" s="154"/>
      <c r="CN185" s="154"/>
      <c r="CO185" s="154"/>
      <c r="CP185" s="154"/>
      <c r="CQ185" s="154"/>
      <c r="CR185" s="154"/>
      <c r="CS185" s="154"/>
      <c r="CT185" s="154"/>
      <c r="CU185" s="155"/>
      <c r="CV185" s="153"/>
      <c r="CW185" s="154"/>
      <c r="CX185" s="154"/>
      <c r="CY185" s="154"/>
      <c r="CZ185" s="154"/>
      <c r="DA185" s="155"/>
      <c r="DJ185" s="154"/>
      <c r="DK185" s="154"/>
      <c r="DL185" s="153"/>
    </row>
    <row r="186" spans="1:116" hidden="1" outlineLevel="1">
      <c r="H186" s="76"/>
      <c r="I186" s="76"/>
      <c r="J186" s="76"/>
      <c r="M186" s="148"/>
      <c r="S186" s="76"/>
      <c r="T186" s="76"/>
      <c r="U186" s="76"/>
      <c r="V186" s="76"/>
      <c r="W186" s="76"/>
      <c r="X186" s="76"/>
      <c r="Y186" s="76"/>
      <c r="Z186" s="76"/>
      <c r="AA186" s="76"/>
      <c r="AB186" s="157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157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76"/>
      <c r="CB186" s="76"/>
      <c r="CC186" s="76"/>
      <c r="CD186" s="76"/>
      <c r="CE186" s="76"/>
      <c r="CF186" s="76"/>
      <c r="CG186" s="76"/>
      <c r="CH186" s="76"/>
      <c r="CI186" s="76"/>
      <c r="CJ186" s="76"/>
      <c r="CK186" s="76"/>
      <c r="CL186" s="76"/>
      <c r="CM186" s="76"/>
      <c r="CN186" s="76"/>
      <c r="CO186" s="76"/>
      <c r="CP186" s="76"/>
      <c r="CQ186" s="76"/>
      <c r="CR186" s="76"/>
      <c r="CS186" s="76"/>
      <c r="CT186" s="76"/>
      <c r="CU186" s="76"/>
      <c r="CV186" s="76"/>
      <c r="CW186" s="76"/>
      <c r="CX186" s="76"/>
      <c r="CY186" s="76"/>
      <c r="CZ186" s="76"/>
      <c r="DA186" s="76"/>
      <c r="DJ186" s="76"/>
      <c r="DK186" s="76"/>
      <c r="DL186" s="76"/>
    </row>
    <row r="187" spans="1:116" ht="12" collapsed="1">
      <c r="A187" s="76"/>
      <c r="B187" s="76"/>
      <c r="C187" s="76"/>
      <c r="D187" s="76"/>
      <c r="E187" s="76"/>
      <c r="F187" s="76"/>
      <c r="G187" s="76"/>
      <c r="H187" s="76"/>
      <c r="I187" s="76"/>
      <c r="J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157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157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  <c r="DA187" s="76"/>
      <c r="DB187" s="76"/>
      <c r="DC187" s="76"/>
      <c r="DD187" s="76"/>
      <c r="DE187" s="76"/>
      <c r="DF187" s="76"/>
      <c r="DG187" s="76"/>
      <c r="DH187" s="76"/>
      <c r="DI187" s="76"/>
      <c r="DJ187" s="76"/>
      <c r="DK187" s="76"/>
      <c r="DL187" s="76"/>
    </row>
    <row r="188" spans="1:116">
      <c r="A188" s="148"/>
      <c r="B188" s="76"/>
      <c r="C188" s="76"/>
      <c r="D188" s="76"/>
      <c r="E188" s="76"/>
      <c r="F188" s="76"/>
      <c r="G188" s="76"/>
      <c r="H188" s="76"/>
      <c r="I188" s="76"/>
      <c r="J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157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157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76"/>
      <c r="CB188" s="76"/>
      <c r="CC188" s="76"/>
      <c r="CD188" s="76"/>
      <c r="CE188" s="76"/>
      <c r="CF188" s="76"/>
      <c r="CG188" s="76"/>
      <c r="CH188" s="76"/>
      <c r="CI188" s="76"/>
      <c r="CJ188" s="76"/>
      <c r="CK188" s="76"/>
      <c r="CL188" s="76"/>
      <c r="CM188" s="76"/>
      <c r="CN188" s="76"/>
      <c r="CO188" s="76"/>
      <c r="CP188" s="76"/>
      <c r="CQ188" s="76"/>
      <c r="CR188" s="76"/>
      <c r="CS188" s="76"/>
      <c r="CT188" s="76"/>
      <c r="CU188" s="76"/>
      <c r="CV188" s="76"/>
      <c r="CW188" s="76"/>
      <c r="CX188" s="76"/>
      <c r="CY188" s="76"/>
      <c r="CZ188" s="76"/>
      <c r="DA188" s="76"/>
      <c r="DB188" s="76"/>
      <c r="DC188" s="76"/>
      <c r="DD188" s="76"/>
      <c r="DE188" s="76"/>
      <c r="DF188" s="76"/>
      <c r="DG188" s="76"/>
      <c r="DH188" s="76"/>
      <c r="DI188" s="76"/>
      <c r="DJ188" s="76"/>
      <c r="DK188" s="76"/>
      <c r="DL188" s="76"/>
    </row>
    <row r="189" spans="1:116" ht="12">
      <c r="A189" s="76"/>
      <c r="B189" s="76"/>
      <c r="C189" s="76"/>
      <c r="D189" s="76"/>
      <c r="E189" s="76"/>
      <c r="F189" s="76"/>
      <c r="G189" s="76"/>
      <c r="H189" s="76"/>
      <c r="I189" s="76"/>
      <c r="J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157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157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76"/>
      <c r="CB189" s="76"/>
      <c r="CC189" s="76"/>
      <c r="CD189" s="76"/>
      <c r="CE189" s="76"/>
      <c r="CF189" s="76"/>
      <c r="CG189" s="76"/>
      <c r="CH189" s="76"/>
      <c r="CI189" s="76"/>
      <c r="CJ189" s="76"/>
      <c r="CK189" s="76"/>
      <c r="CL189" s="76"/>
      <c r="CM189" s="76"/>
      <c r="CN189" s="76"/>
      <c r="CO189" s="76"/>
      <c r="CP189" s="76"/>
      <c r="CQ189" s="76"/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6"/>
      <c r="DE189" s="76"/>
      <c r="DF189" s="76"/>
      <c r="DG189" s="76"/>
      <c r="DH189" s="76"/>
      <c r="DI189" s="76"/>
      <c r="DJ189" s="76"/>
      <c r="DK189" s="76"/>
      <c r="DL189" s="76"/>
    </row>
    <row r="190" spans="1:116" s="77" customFormat="1" ht="12">
      <c r="AB190" s="158"/>
      <c r="BL190" s="158"/>
    </row>
    <row r="198" ht="1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</sheetData>
  <mergeCells count="19">
    <mergeCell ref="A29:A34"/>
    <mergeCell ref="A35:A38"/>
    <mergeCell ref="A39:A62"/>
    <mergeCell ref="H42:H48"/>
    <mergeCell ref="A165:A166"/>
    <mergeCell ref="A167:A168"/>
    <mergeCell ref="A63:A70"/>
    <mergeCell ref="A71:A72"/>
    <mergeCell ref="A73:A74"/>
    <mergeCell ref="A120:A121"/>
    <mergeCell ref="A123:A128"/>
    <mergeCell ref="A129:A132"/>
    <mergeCell ref="A133:A156"/>
    <mergeCell ref="A157:A164"/>
    <mergeCell ref="A76:A81"/>
    <mergeCell ref="A82:A85"/>
    <mergeCell ref="A86:A109"/>
    <mergeCell ref="A110:A117"/>
    <mergeCell ref="A118:A119"/>
  </mergeCells>
  <conditionalFormatting sqref="E22:E24">
    <cfRule type="expression" dxfId="2" priority="2">
      <formula>NOT(_xlfn.ISFORMULA(E22))</formula>
    </cfRule>
  </conditionalFormatting>
  <conditionalFormatting sqref="E26">
    <cfRule type="expression" dxfId="1" priority="1">
      <formula>NOT(_xlfn.ISFORMULA(E26))</formula>
    </cfRule>
  </conditionalFormatting>
  <conditionalFormatting sqref="I39:I168">
    <cfRule type="cellIs" dxfId="0" priority="6" operator="notEqual">
      <formula>0</formula>
    </cfRule>
  </conditionalFormatting>
  <dataValidations count="1">
    <dataValidation type="list" allowBlank="1" showInputMessage="1" showErrorMessage="1" sqref="E26" xr:uid="{D7A0740F-5C80-40C8-A6E5-1D5B301E580D}">
      <formula1>$E$177:$E$184</formula1>
    </dataValidation>
  </dataValidations>
  <hyperlinks>
    <hyperlink ref="E3" location="Export4" display="Export4" xr:uid="{29D15D95-F938-46DE-BDFB-7325F00D5602}"/>
  </hyperlinks>
  <pageMargins left="0.70866141732283472" right="0.59055118110236227" top="0.59055118110236227" bottom="0.59055118110236227" header="0.31496062992125984" footer="0.31496062992125984"/>
  <pageSetup paperSize="9" scale="55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13</vt:i4>
      </vt:variant>
    </vt:vector>
  </HeadingPairs>
  <TitlesOfParts>
    <vt:vector size="19" baseType="lpstr">
      <vt:lpstr>Li-Ionen</vt:lpstr>
      <vt:lpstr>Salz</vt:lpstr>
      <vt:lpstr>Andere</vt:lpstr>
      <vt:lpstr>Sprachen</vt:lpstr>
      <vt:lpstr>Referenz</vt:lpstr>
      <vt:lpstr>Export</vt:lpstr>
      <vt:lpstr>Datum_Eingang</vt:lpstr>
      <vt:lpstr>Andere!Druckbereich</vt:lpstr>
      <vt:lpstr>Export!Druckbereich</vt:lpstr>
      <vt:lpstr>'Li-Ionen'!Druckbereich</vt:lpstr>
      <vt:lpstr>Salz!Druckbereich</vt:lpstr>
      <vt:lpstr>Export4</vt:lpstr>
      <vt:lpstr>Jahr</vt:lpstr>
      <vt:lpstr>Andere!Print_Area</vt:lpstr>
      <vt:lpstr>'Li-Ionen'!Print_Area</vt:lpstr>
      <vt:lpstr>Salz!Print_Area</vt:lpstr>
      <vt:lpstr>Andere!Sprache</vt:lpstr>
      <vt:lpstr>Salz!Sprache</vt:lpstr>
      <vt:lpstr>Sprache</vt:lpstr>
    </vt:vector>
  </TitlesOfParts>
  <Company>Swissolar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Fragebogen ES dfi 2025</dc:title>
  <dc:subject>Statistik Sonnenenergie</dc:subject>
  <dc:creator>Thomas Hostettler</dc:creator>
  <cp:lastModifiedBy>Thomas Hostettler</cp:lastModifiedBy>
  <cp:lastPrinted>2023-12-15T13:39:03Z</cp:lastPrinted>
  <dcterms:created xsi:type="dcterms:W3CDTF">2004-02-06T09:30:35Z</dcterms:created>
  <dcterms:modified xsi:type="dcterms:W3CDTF">2025-12-11T16:42:35Z</dcterms:modified>
</cp:coreProperties>
</file>